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tabRatio="772" activeTab="14"/>
  </bookViews>
  <sheets>
    <sheet name="січень" sheetId="1" r:id="rId1"/>
    <sheet name="лютий" sheetId="2" r:id="rId2"/>
    <sheet name="березень" sheetId="3" r:id="rId3"/>
    <sheet name="1 квартал 18" sheetId="4" r:id="rId4"/>
    <sheet name="квітень" sheetId="5" r:id="rId5"/>
    <sheet name="травень" sheetId="6" r:id="rId6"/>
    <sheet name="червень" sheetId="7" r:id="rId7"/>
    <sheet name="2 квартал 18" sheetId="8" r:id="rId8"/>
    <sheet name="півріччя" sheetId="9" r:id="rId9"/>
    <sheet name="липень" sheetId="10" r:id="rId10"/>
    <sheet name="серпень" sheetId="11" r:id="rId11"/>
    <sheet name="вересень" sheetId="12" r:id="rId12"/>
    <sheet name="3 квартал18" sheetId="13" r:id="rId13"/>
    <sheet name="9 мес.2018" sheetId="14" r:id="rId14"/>
    <sheet name="жовтень" sheetId="15" r:id="rId15"/>
  </sheets>
  <definedNames>
    <definedName name="_xlnm.Print_Area" localSheetId="3">'1 квартал 18'!$A$1:$BT$6</definedName>
    <definedName name="_xlnm.Print_Area" localSheetId="2">'березень'!#REF!</definedName>
    <definedName name="_xlnm.Print_Area" localSheetId="11">'вересень'!$A$1:$BT$21</definedName>
    <definedName name="_xlnm.Print_Area" localSheetId="14">'жовтень'!#REF!</definedName>
    <definedName name="_xlnm.Print_Area" localSheetId="4">'квітень'!#REF!</definedName>
    <definedName name="_xlnm.Print_Area" localSheetId="9">'липень'!$A$1:$BT$6</definedName>
    <definedName name="_xlnm.Print_Area" localSheetId="1">'лютий'!$A$1:$BW$6</definedName>
    <definedName name="_xlnm.Print_Area" localSheetId="10">'серпень'!$A$1:$BT$6</definedName>
    <definedName name="_xlnm.Print_Area" localSheetId="0">'січень'!$A$1:$BT$6</definedName>
    <definedName name="_xlnm.Print_Area" localSheetId="5">'травень'!$A$1:$BT$6</definedName>
    <definedName name="_xlnm.Print_Area" localSheetId="6">'червень'!#REF!</definedName>
  </definedNames>
  <calcPr fullCalcOnLoad="1"/>
</workbook>
</file>

<file path=xl/sharedStrings.xml><?xml version="1.0" encoding="utf-8"?>
<sst xmlns="http://schemas.openxmlformats.org/spreadsheetml/2006/main" count="1118" uniqueCount="111">
  <si>
    <t>Назва закладу освіти</t>
  </si>
  <si>
    <t>№</t>
  </si>
  <si>
    <t>ТБО</t>
  </si>
  <si>
    <t>Всього:</t>
  </si>
  <si>
    <t>СЮН</t>
  </si>
  <si>
    <t>Липецький МНВК</t>
  </si>
  <si>
    <t>Васищевський МНВК</t>
  </si>
  <si>
    <t xml:space="preserve"> Кутузівська  ЗОШ</t>
  </si>
  <si>
    <t>РЦДЮТ</t>
  </si>
  <si>
    <t>підписка</t>
  </si>
  <si>
    <t>Дератизація</t>
  </si>
  <si>
    <t>Обробка та зберігання підручників</t>
  </si>
  <si>
    <t>Навчання з охорони праці</t>
  </si>
  <si>
    <t>Злив р\н</t>
  </si>
  <si>
    <t>Поточний ремонт авто</t>
  </si>
  <si>
    <t>Страховка авто та водія</t>
  </si>
  <si>
    <t>Обслуговування водопідготов.обладнання</t>
  </si>
  <si>
    <t>Перевірка димових та вент.каналів</t>
  </si>
  <si>
    <t>Замір опору ізоляції</t>
  </si>
  <si>
    <t>Оренда приміщень шкіл</t>
  </si>
  <si>
    <t>Перезарядка та обслугов.вогнегасників</t>
  </si>
  <si>
    <t>Вогнегасна обробка дерев.конструкцій</t>
  </si>
  <si>
    <t>Поточний ремонт шкіл</t>
  </si>
  <si>
    <t>Експлуатаційні послуги(утримання нерух.майна)</t>
  </si>
  <si>
    <t>Обслуговування бух.програм МЕДОК</t>
  </si>
  <si>
    <t>Користування сервісом, оприлюднення оголошення</t>
  </si>
  <si>
    <t>Інше</t>
  </si>
  <si>
    <t>Послуги в сфері інформатизації замовлень про освіту</t>
  </si>
  <si>
    <t>Тех.обслуговування і повірка тепловодолічильників</t>
  </si>
  <si>
    <t>Заправка катриджа</t>
  </si>
  <si>
    <t>Ремонт принтера</t>
  </si>
  <si>
    <t>АРМ зарплата (Кітенко)</t>
  </si>
  <si>
    <t>Супровід програмне забезпечення (Адельгейм)</t>
  </si>
  <si>
    <t>(70202) 0611030</t>
  </si>
  <si>
    <t>(70401)0611090</t>
  </si>
  <si>
    <t>(70808)0611162</t>
  </si>
  <si>
    <t>(130107) 0615031</t>
  </si>
  <si>
    <t>(91108)0613140</t>
  </si>
  <si>
    <t>канцтовари</t>
  </si>
  <si>
    <t>господарчі товари, медаптечка</t>
  </si>
  <si>
    <t>спецодяг</t>
  </si>
  <si>
    <t>класні журнали, атестати</t>
  </si>
  <si>
    <t>бензин, дизпаливо</t>
  </si>
  <si>
    <t>мастила, тосол</t>
  </si>
  <si>
    <t>запчастини</t>
  </si>
  <si>
    <t xml:space="preserve">Тех.контроль транспортних засобів </t>
  </si>
  <si>
    <t>Обробка інформаціії, формування бази данних документів про освіту</t>
  </si>
  <si>
    <t>Розробка проектів АПС</t>
  </si>
  <si>
    <t>Ремонт електрообладнання</t>
  </si>
  <si>
    <t xml:space="preserve">Блискавкозахист, обладнання </t>
  </si>
  <si>
    <t>Атестація робочих місць</t>
  </si>
  <si>
    <t>2210 "Предмети, матеріали, обладнання та інвентар"</t>
  </si>
  <si>
    <t>2230 "Продукти харчування"</t>
  </si>
  <si>
    <t>Разом 2210</t>
  </si>
  <si>
    <t>(70802)0611150 ЦКТ,Методисти,психологи</t>
  </si>
  <si>
    <t>Разом 2240</t>
  </si>
  <si>
    <t>2240 "Оплата послуг (крім комунальних)"</t>
  </si>
  <si>
    <t>Затверджено на звітний період-2210</t>
  </si>
  <si>
    <t>Затверджено на звітний період -2100</t>
  </si>
  <si>
    <t>Затверджено на звітний період-2230</t>
  </si>
  <si>
    <t>Затверджено на звітний період-2240</t>
  </si>
  <si>
    <t>Телефони,інтернет</t>
  </si>
  <si>
    <t>Затверджено на звітний період-2250</t>
  </si>
  <si>
    <t>Затверджено на звітний період-2271</t>
  </si>
  <si>
    <t>Затверджено на звітний період-2272</t>
  </si>
  <si>
    <t>Затверджено на звітний період-2273</t>
  </si>
  <si>
    <t>Затверджено на звітний  період-2274</t>
  </si>
  <si>
    <t>Затверджено на звітний  період-2275</t>
  </si>
  <si>
    <t>Затверджено на звітний  період-2282</t>
  </si>
  <si>
    <t>Затверджено на звітний  період-2730</t>
  </si>
  <si>
    <t>Затверджено на звітний  період- РАЗОМ</t>
  </si>
  <si>
    <t>Затверджено на звітний  період-2800</t>
  </si>
  <si>
    <t>будматеріали, інше</t>
  </si>
  <si>
    <t>вогнегасники, противопож.щит</t>
  </si>
  <si>
    <t>Телефони, інтернет</t>
  </si>
  <si>
    <t>Інше в т.ч. розробка робоч.проекту системи пожежної сігнал.</t>
  </si>
  <si>
    <t>господарчі товари, медаптечка, вікна</t>
  </si>
  <si>
    <t>АРМ зарплата (Кіктенко)</t>
  </si>
  <si>
    <t>Поточний ремонт шкіл, системи опалення</t>
  </si>
  <si>
    <t xml:space="preserve">Тех.контроль, перереєстрація транспортних засобів </t>
  </si>
  <si>
    <t>класні журнали, атестати, свідоцтво</t>
  </si>
  <si>
    <t>Обслуговування водопідготов.обладнання, промивка системи опалення</t>
  </si>
  <si>
    <t>Навчання з охорони праці, з питань тех.експлуатації теплоустановок і мереж</t>
  </si>
  <si>
    <t>господарчі товари, медаптечка, меблі</t>
  </si>
  <si>
    <t>Інше, приеднання до електромереж</t>
  </si>
  <si>
    <t>2111- заробітна плата</t>
  </si>
  <si>
    <t>2120- нарахування на заробітну плату</t>
  </si>
  <si>
    <t>2250 - видатки на відрядження</t>
  </si>
  <si>
    <t>2271 - оплата теплопостачання</t>
  </si>
  <si>
    <t>2272 - оплата водопостачання і водовідведення</t>
  </si>
  <si>
    <t>2273 - оплата електроенергії</t>
  </si>
  <si>
    <t>2274 - оплата природнього газу</t>
  </si>
  <si>
    <t>2275 - оплата інших енергоносіїв</t>
  </si>
  <si>
    <t>2282 - окремі заходи по реалізації державних (регіональних)програм, не віднесені до заходів розвитку</t>
  </si>
  <si>
    <t>2730 - інші виплати населенню</t>
  </si>
  <si>
    <t>2800 - інші поточні видатки</t>
  </si>
  <si>
    <t xml:space="preserve"> Видатки загального фонду по навчальним закладам ВО ХРДА за  січень 2018</t>
  </si>
  <si>
    <t xml:space="preserve"> Видатки загального фонду по навчальним закладам ВО ХРДА за  лютий 2018</t>
  </si>
  <si>
    <t xml:space="preserve"> Видатки загального фонду по навчальним закладам ВО ХРДА за  березень 2018</t>
  </si>
  <si>
    <t>Видатки загального фонду по навчальним закладам ВО ХРДА за  1 квартал  2018</t>
  </si>
  <si>
    <t xml:space="preserve"> Видатки загального фонду по навчальним закладам ВО ХРДА за  квітень 2018</t>
  </si>
  <si>
    <t>Видатки загального фонду по навчальним закладам ВО ХРДА за  травень  2018</t>
  </si>
  <si>
    <t>Видатки загального фонду по навчальним закладам ВО ХРДА за  червень  2018</t>
  </si>
  <si>
    <t>Видатки загального фонду по навчальним закладам ВО ХРДА за  2 квартал   2018</t>
  </si>
  <si>
    <t>Видатки загального фонду по навчальним закладам ВО ХРДА за  1 півріччя   2018</t>
  </si>
  <si>
    <t>Видатки загального фонду по навчальним закладам ВО ХРДА за  липень  2018</t>
  </si>
  <si>
    <t>Видатки загального фонду по навчальним закладам ВО ХРДА за  серпень  2018</t>
  </si>
  <si>
    <t>Видатки загального фонду по навчальним закладам ВО ХРДА за  вересень  2018</t>
  </si>
  <si>
    <t>Видатки загального фонду по навчальним закладам ВО ХРДА за  3 квартал 2018</t>
  </si>
  <si>
    <t>Видатки загального фонду по навчальним закладам ВО ХРДА за  9 місяців 2018</t>
  </si>
  <si>
    <t>Видатки загального фонду по навчальним закладам ВО ХРДА за  жовтень  2018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</si>
</sst>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  <numFmt numFmtId="176" formatCode="0.000000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" borderId="2" applyNumberFormat="0" applyAlignment="0" applyProtection="0"/>
    <xf numFmtId="0" fontId="36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7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</cellStyleXfs>
  <cellXfs count="449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2" fontId="9" fillId="2" borderId="11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2" fontId="8" fillId="2" borderId="24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2" fontId="8" fillId="2" borderId="17" xfId="0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2" fontId="8" fillId="2" borderId="27" xfId="0" applyNumberFormat="1" applyFont="1" applyFill="1" applyBorder="1" applyAlignment="1">
      <alignment horizontal="center" vertical="center" wrapText="1"/>
    </xf>
    <xf numFmtId="2" fontId="8" fillId="2" borderId="20" xfId="0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2" fontId="8" fillId="2" borderId="32" xfId="0" applyNumberFormat="1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2" fontId="9" fillId="25" borderId="22" xfId="0" applyNumberFormat="1" applyFont="1" applyFill="1" applyBorder="1" applyAlignment="1">
      <alignment horizontal="center" vertical="center" wrapText="1"/>
    </xf>
    <xf numFmtId="2" fontId="8" fillId="26" borderId="3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8" fillId="2" borderId="18" xfId="0" applyNumberFormat="1" applyFont="1" applyFill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8" fillId="2" borderId="11" xfId="0" applyNumberFormat="1" applyFont="1" applyFill="1" applyBorder="1" applyAlignment="1">
      <alignment horizontal="center" vertical="center" wrapText="1"/>
    </xf>
    <xf numFmtId="1" fontId="8" fillId="2" borderId="24" xfId="0" applyNumberFormat="1" applyFont="1" applyFill="1" applyBorder="1" applyAlignment="1">
      <alignment horizontal="center" vertical="center" wrapText="1"/>
    </xf>
    <xf numFmtId="1" fontId="8" fillId="2" borderId="15" xfId="0" applyNumberFormat="1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8" fillId="2" borderId="21" xfId="0" applyNumberFormat="1" applyFont="1" applyFill="1" applyBorder="1" applyAlignment="1">
      <alignment horizontal="center" vertical="center" wrapText="1"/>
    </xf>
    <xf numFmtId="1" fontId="8" fillId="2" borderId="19" xfId="0" applyNumberFormat="1" applyFont="1" applyFill="1" applyBorder="1" applyAlignment="1">
      <alignment horizontal="center" vertical="center" wrapText="1"/>
    </xf>
    <xf numFmtId="1" fontId="8" fillId="2" borderId="18" xfId="0" applyNumberFormat="1" applyFont="1" applyFill="1" applyBorder="1" applyAlignment="1">
      <alignment horizontal="center" vertical="center" wrapText="1"/>
    </xf>
    <xf numFmtId="1" fontId="8" fillId="26" borderId="33" xfId="0" applyNumberFormat="1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3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" fontId="13" fillId="0" borderId="27" xfId="0" applyNumberFormat="1" applyFont="1" applyBorder="1" applyAlignment="1">
      <alignment horizontal="center" vertical="center" wrapText="1"/>
    </xf>
    <xf numFmtId="2" fontId="13" fillId="2" borderId="27" xfId="0" applyNumberFormat="1" applyFont="1" applyFill="1" applyBorder="1" applyAlignment="1">
      <alignment horizontal="center" vertical="center" wrapText="1"/>
    </xf>
    <xf numFmtId="1" fontId="13" fillId="2" borderId="20" xfId="0" applyNumberFormat="1" applyFont="1" applyFill="1" applyBorder="1" applyAlignment="1">
      <alignment horizontal="center" vertical="center" wrapText="1"/>
    </xf>
    <xf numFmtId="2" fontId="13" fillId="2" borderId="20" xfId="0" applyNumberFormat="1" applyFont="1" applyFill="1" applyBorder="1" applyAlignment="1">
      <alignment horizontal="center" vertical="center" wrapText="1"/>
    </xf>
    <xf numFmtId="1" fontId="13" fillId="2" borderId="32" xfId="0" applyNumberFormat="1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1" fontId="13" fillId="2" borderId="15" xfId="0" applyNumberFormat="1" applyFont="1" applyFill="1" applyBorder="1" applyAlignment="1">
      <alignment horizontal="center" vertical="center" wrapText="1"/>
    </xf>
    <xf numFmtId="2" fontId="13" fillId="2" borderId="22" xfId="0" applyNumberFormat="1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1" fontId="13" fillId="2" borderId="21" xfId="0" applyNumberFormat="1" applyFont="1" applyFill="1" applyBorder="1" applyAlignment="1">
      <alignment horizontal="center" vertical="center" wrapText="1"/>
    </xf>
    <xf numFmtId="2" fontId="13" fillId="2" borderId="18" xfId="0" applyNumberFormat="1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1" fontId="13" fillId="2" borderId="18" xfId="0" applyNumberFormat="1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2" fontId="11" fillId="25" borderId="22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2" fontId="13" fillId="2" borderId="10" xfId="0" applyNumberFormat="1" applyFont="1" applyFill="1" applyBorder="1" applyAlignment="1">
      <alignment horizontal="center" vertical="center" wrapText="1"/>
    </xf>
    <xf numFmtId="1" fontId="13" fillId="2" borderId="11" xfId="0" applyNumberFormat="1" applyFont="1" applyFill="1" applyBorder="1" applyAlignment="1">
      <alignment horizontal="center" vertical="center" wrapText="1"/>
    </xf>
    <xf numFmtId="2" fontId="13" fillId="2" borderId="11" xfId="0" applyNumberFormat="1" applyFont="1" applyFill="1" applyBorder="1" applyAlignment="1">
      <alignment horizontal="center" vertical="center" wrapText="1"/>
    </xf>
    <xf numFmtId="2" fontId="11" fillId="2" borderId="11" xfId="0" applyNumberFormat="1" applyFont="1" applyFill="1" applyBorder="1" applyAlignment="1">
      <alignment horizontal="center" vertical="center" wrapText="1"/>
    </xf>
    <xf numFmtId="1" fontId="13" fillId="2" borderId="24" xfId="0" applyNumberFormat="1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1" fontId="13" fillId="2" borderId="13" xfId="0" applyNumberFormat="1" applyFont="1" applyFill="1" applyBorder="1" applyAlignment="1">
      <alignment horizontal="center" vertical="center" wrapText="1"/>
    </xf>
    <xf numFmtId="2" fontId="13" fillId="2" borderId="12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1" fontId="13" fillId="2" borderId="19" xfId="0" applyNumberFormat="1" applyFont="1" applyFill="1" applyBorder="1" applyAlignment="1">
      <alignment horizontal="center" vertical="center" wrapText="1"/>
    </xf>
    <xf numFmtId="2" fontId="13" fillId="2" borderId="17" xfId="0" applyNumberFormat="1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1" fontId="13" fillId="0" borderId="3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27" borderId="35" xfId="0" applyFont="1" applyFill="1" applyBorder="1" applyAlignment="1">
      <alignment horizontal="center" vertical="center" wrapText="1"/>
    </xf>
    <xf numFmtId="0" fontId="13" fillId="27" borderId="28" xfId="0" applyFont="1" applyFill="1" applyBorder="1" applyAlignment="1">
      <alignment horizontal="center" vertical="center" wrapText="1"/>
    </xf>
    <xf numFmtId="0" fontId="11" fillId="27" borderId="29" xfId="0" applyFont="1" applyFill="1" applyBorder="1" applyAlignment="1">
      <alignment horizontal="center" vertical="center" wrapText="1"/>
    </xf>
    <xf numFmtId="0" fontId="11" fillId="27" borderId="35" xfId="0" applyFont="1" applyFill="1" applyBorder="1" applyAlignment="1">
      <alignment horizontal="center" vertical="center" wrapText="1"/>
    </xf>
    <xf numFmtId="0" fontId="13" fillId="27" borderId="36" xfId="0" applyFont="1" applyFill="1" applyBorder="1" applyAlignment="1">
      <alignment horizontal="center" vertical="center" wrapText="1"/>
    </xf>
    <xf numFmtId="0" fontId="13" fillId="27" borderId="37" xfId="0" applyFont="1" applyFill="1" applyBorder="1" applyAlignment="1">
      <alignment horizontal="center" vertical="center" wrapText="1"/>
    </xf>
    <xf numFmtId="0" fontId="13" fillId="27" borderId="38" xfId="0" applyFont="1" applyFill="1" applyBorder="1" applyAlignment="1">
      <alignment horizontal="center" vertical="center" wrapText="1"/>
    </xf>
    <xf numFmtId="0" fontId="13" fillId="27" borderId="29" xfId="0" applyFont="1" applyFill="1" applyBorder="1" applyAlignment="1">
      <alignment horizontal="center" vertical="center" wrapText="1"/>
    </xf>
    <xf numFmtId="0" fontId="13" fillId="27" borderId="26" xfId="0" applyFont="1" applyFill="1" applyBorder="1" applyAlignment="1">
      <alignment horizontal="center" vertical="center" wrapText="1"/>
    </xf>
    <xf numFmtId="0" fontId="13" fillId="27" borderId="39" xfId="0" applyFont="1" applyFill="1" applyBorder="1" applyAlignment="1">
      <alignment horizontal="center" vertical="center" wrapText="1"/>
    </xf>
    <xf numFmtId="0" fontId="13" fillId="27" borderId="40" xfId="0" applyFont="1" applyFill="1" applyBorder="1" applyAlignment="1">
      <alignment horizontal="center" vertical="center" wrapText="1"/>
    </xf>
    <xf numFmtId="0" fontId="13" fillId="27" borderId="31" xfId="0" applyFont="1" applyFill="1" applyBorder="1" applyAlignment="1">
      <alignment horizontal="center" vertical="center" wrapText="1"/>
    </xf>
    <xf numFmtId="0" fontId="11" fillId="28" borderId="37" xfId="0" applyFont="1" applyFill="1" applyBorder="1" applyAlignment="1">
      <alignment horizontal="center" vertical="center" wrapText="1"/>
    </xf>
    <xf numFmtId="2" fontId="11" fillId="27" borderId="26" xfId="0" applyNumberFormat="1" applyFont="1" applyFill="1" applyBorder="1" applyAlignment="1">
      <alignment horizontal="center" vertical="center" wrapText="1"/>
    </xf>
    <xf numFmtId="0" fontId="11" fillId="29" borderId="41" xfId="0" applyFont="1" applyFill="1" applyBorder="1" applyAlignment="1">
      <alignment horizontal="center" vertical="center" wrapText="1"/>
    </xf>
    <xf numFmtId="0" fontId="11" fillId="29" borderId="42" xfId="0" applyFont="1" applyFill="1" applyBorder="1" applyAlignment="1">
      <alignment horizontal="center" vertical="center" wrapText="1"/>
    </xf>
    <xf numFmtId="2" fontId="11" fillId="29" borderId="43" xfId="0" applyNumberFormat="1" applyFont="1" applyFill="1" applyBorder="1" applyAlignment="1">
      <alignment horizontal="center" vertical="center" wrapText="1"/>
    </xf>
    <xf numFmtId="0" fontId="11" fillId="29" borderId="43" xfId="0" applyFont="1" applyFill="1" applyBorder="1" applyAlignment="1">
      <alignment horizontal="center" vertical="center" wrapText="1"/>
    </xf>
    <xf numFmtId="0" fontId="11" fillId="29" borderId="44" xfId="0" applyFont="1" applyFill="1" applyBorder="1" applyAlignment="1">
      <alignment horizontal="center" vertical="center" wrapText="1"/>
    </xf>
    <xf numFmtId="0" fontId="11" fillId="29" borderId="45" xfId="0" applyFont="1" applyFill="1" applyBorder="1" applyAlignment="1">
      <alignment horizontal="center" vertical="center" wrapText="1"/>
    </xf>
    <xf numFmtId="2" fontId="11" fillId="29" borderId="31" xfId="0" applyNumberFormat="1" applyFont="1" applyFill="1" applyBorder="1" applyAlignment="1">
      <alignment horizontal="center" vertical="center" wrapText="1"/>
    </xf>
    <xf numFmtId="0" fontId="11" fillId="29" borderId="46" xfId="0" applyFont="1" applyFill="1" applyBorder="1" applyAlignment="1">
      <alignment horizontal="center" vertical="center" wrapText="1"/>
    </xf>
    <xf numFmtId="2" fontId="11" fillId="29" borderId="44" xfId="0" applyNumberFormat="1" applyFont="1" applyFill="1" applyBorder="1" applyAlignment="1">
      <alignment horizontal="center" vertical="center" wrapText="1"/>
    </xf>
    <xf numFmtId="0" fontId="11" fillId="29" borderId="31" xfId="0" applyFont="1" applyFill="1" applyBorder="1" applyAlignment="1">
      <alignment horizontal="center" vertical="center" wrapText="1"/>
    </xf>
    <xf numFmtId="2" fontId="11" fillId="29" borderId="47" xfId="0" applyNumberFormat="1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3" fillId="26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/>
    </xf>
    <xf numFmtId="2" fontId="13" fillId="0" borderId="34" xfId="0" applyNumberFormat="1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2" fontId="11" fillId="25" borderId="55" xfId="0" applyNumberFormat="1" applyFont="1" applyFill="1" applyBorder="1" applyAlignment="1">
      <alignment horizontal="center" vertical="center" wrapText="1"/>
    </xf>
    <xf numFmtId="0" fontId="13" fillId="11" borderId="42" xfId="0" applyFont="1" applyFill="1" applyBorder="1" applyAlignment="1">
      <alignment horizontal="center" vertical="center" wrapText="1"/>
    </xf>
    <xf numFmtId="0" fontId="11" fillId="11" borderId="43" xfId="0" applyFont="1" applyFill="1" applyBorder="1" applyAlignment="1">
      <alignment horizontal="center" vertical="center" wrapText="1"/>
    </xf>
    <xf numFmtId="0" fontId="13" fillId="11" borderId="43" xfId="0" applyFont="1" applyFill="1" applyBorder="1" applyAlignment="1">
      <alignment horizontal="center" vertical="center" wrapText="1"/>
    </xf>
    <xf numFmtId="0" fontId="11" fillId="11" borderId="44" xfId="0" applyFont="1" applyFill="1" applyBorder="1" applyAlignment="1">
      <alignment horizontal="center" vertical="center" wrapText="1"/>
    </xf>
    <xf numFmtId="0" fontId="11" fillId="11" borderId="42" xfId="0" applyFont="1" applyFill="1" applyBorder="1" applyAlignment="1">
      <alignment horizontal="center" vertical="center" wrapText="1"/>
    </xf>
    <xf numFmtId="0" fontId="13" fillId="11" borderId="45" xfId="0" applyFont="1" applyFill="1" applyBorder="1" applyAlignment="1">
      <alignment horizontal="center" vertical="center" wrapText="1"/>
    </xf>
    <xf numFmtId="0" fontId="11" fillId="11" borderId="31" xfId="0" applyFont="1" applyFill="1" applyBorder="1" applyAlignment="1">
      <alignment horizontal="center" vertical="center" wrapText="1"/>
    </xf>
    <xf numFmtId="0" fontId="13" fillId="11" borderId="31" xfId="0" applyFont="1" applyFill="1" applyBorder="1" applyAlignment="1">
      <alignment horizontal="center" vertical="center" wrapText="1"/>
    </xf>
    <xf numFmtId="0" fontId="13" fillId="11" borderId="44" xfId="0" applyFont="1" applyFill="1" applyBorder="1" applyAlignment="1">
      <alignment horizontal="center" vertical="center" wrapText="1"/>
    </xf>
    <xf numFmtId="0" fontId="13" fillId="11" borderId="47" xfId="0" applyFont="1" applyFill="1" applyBorder="1" applyAlignment="1">
      <alignment horizontal="center" vertical="center" wrapText="1"/>
    </xf>
    <xf numFmtId="0" fontId="13" fillId="11" borderId="56" xfId="0" applyFont="1" applyFill="1" applyBorder="1" applyAlignment="1">
      <alignment horizontal="center" vertical="center" wrapText="1"/>
    </xf>
    <xf numFmtId="0" fontId="13" fillId="11" borderId="41" xfId="0" applyFont="1" applyFill="1" applyBorder="1" applyAlignment="1">
      <alignment horizontal="center" vertical="center" wrapText="1"/>
    </xf>
    <xf numFmtId="0" fontId="11" fillId="30" borderId="31" xfId="0" applyFont="1" applyFill="1" applyBorder="1" applyAlignment="1">
      <alignment horizontal="center" vertical="center" wrapText="1"/>
    </xf>
    <xf numFmtId="2" fontId="11" fillId="11" borderId="47" xfId="0" applyNumberFormat="1" applyFont="1" applyFill="1" applyBorder="1" applyAlignment="1">
      <alignment horizontal="center" vertical="center" wrapText="1"/>
    </xf>
    <xf numFmtId="0" fontId="13" fillId="31" borderId="35" xfId="0" applyFont="1" applyFill="1" applyBorder="1" applyAlignment="1">
      <alignment horizontal="center" vertical="center" wrapText="1"/>
    </xf>
    <xf numFmtId="0" fontId="11" fillId="31" borderId="28" xfId="0" applyFont="1" applyFill="1" applyBorder="1" applyAlignment="1">
      <alignment horizontal="center" vertical="center" wrapText="1"/>
    </xf>
    <xf numFmtId="2" fontId="13" fillId="31" borderId="28" xfId="0" applyNumberFormat="1" applyFont="1" applyFill="1" applyBorder="1" applyAlignment="1">
      <alignment horizontal="center" vertical="center" wrapText="1"/>
    </xf>
    <xf numFmtId="1" fontId="13" fillId="31" borderId="28" xfId="0" applyNumberFormat="1" applyFont="1" applyFill="1" applyBorder="1" applyAlignment="1">
      <alignment horizontal="center" vertical="center" wrapText="1"/>
    </xf>
    <xf numFmtId="0" fontId="13" fillId="31" borderId="28" xfId="0" applyFont="1" applyFill="1" applyBorder="1" applyAlignment="1">
      <alignment horizontal="center" vertical="center" wrapText="1"/>
    </xf>
    <xf numFmtId="0" fontId="13" fillId="31" borderId="29" xfId="0" applyFont="1" applyFill="1" applyBorder="1" applyAlignment="1">
      <alignment horizontal="center" vertical="center" wrapText="1"/>
    </xf>
    <xf numFmtId="0" fontId="13" fillId="31" borderId="36" xfId="0" applyFont="1" applyFill="1" applyBorder="1" applyAlignment="1">
      <alignment horizontal="center" vertical="center" wrapText="1"/>
    </xf>
    <xf numFmtId="0" fontId="13" fillId="31" borderId="22" xfId="0" applyFont="1" applyFill="1" applyBorder="1" applyAlignment="1">
      <alignment horizontal="center" vertical="center" wrapText="1"/>
    </xf>
    <xf numFmtId="0" fontId="13" fillId="31" borderId="37" xfId="0" applyFont="1" applyFill="1" applyBorder="1" applyAlignment="1">
      <alignment horizontal="center" vertical="center" wrapText="1"/>
    </xf>
    <xf numFmtId="0" fontId="13" fillId="31" borderId="39" xfId="0" applyFont="1" applyFill="1" applyBorder="1" applyAlignment="1">
      <alignment horizontal="center" vertical="center" wrapText="1"/>
    </xf>
    <xf numFmtId="0" fontId="13" fillId="31" borderId="20" xfId="0" applyFont="1" applyFill="1" applyBorder="1" applyAlignment="1">
      <alignment horizontal="center" vertical="center" wrapText="1"/>
    </xf>
    <xf numFmtId="0" fontId="13" fillId="31" borderId="32" xfId="0" applyFont="1" applyFill="1" applyBorder="1" applyAlignment="1">
      <alignment horizontal="center" vertical="center" wrapText="1"/>
    </xf>
    <xf numFmtId="0" fontId="13" fillId="31" borderId="25" xfId="0" applyFont="1" applyFill="1" applyBorder="1" applyAlignment="1">
      <alignment horizontal="center" vertical="center" wrapText="1"/>
    </xf>
    <xf numFmtId="1" fontId="13" fillId="31" borderId="37" xfId="0" applyNumberFormat="1" applyFont="1" applyFill="1" applyBorder="1" applyAlignment="1">
      <alignment horizontal="center" vertical="center" wrapText="1"/>
    </xf>
    <xf numFmtId="2" fontId="13" fillId="31" borderId="26" xfId="0" applyNumberFormat="1" applyFont="1" applyFill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15" fillId="33" borderId="27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2" fontId="13" fillId="33" borderId="27" xfId="0" applyNumberFormat="1" applyFont="1" applyFill="1" applyBorder="1" applyAlignment="1">
      <alignment horizontal="center" vertical="center" wrapText="1"/>
    </xf>
    <xf numFmtId="1" fontId="11" fillId="33" borderId="27" xfId="0" applyNumberFormat="1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2" fontId="16" fillId="33" borderId="16" xfId="0" applyNumberFormat="1" applyFont="1" applyFill="1" applyBorder="1" applyAlignment="1">
      <alignment horizontal="center" vertical="center" wrapText="1"/>
    </xf>
    <xf numFmtId="2" fontId="13" fillId="33" borderId="18" xfId="0" applyNumberFormat="1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" fontId="11" fillId="34" borderId="15" xfId="0" applyNumberFormat="1" applyFont="1" applyFill="1" applyBorder="1" applyAlignment="1">
      <alignment horizontal="center" vertical="center" wrapText="1"/>
    </xf>
    <xf numFmtId="2" fontId="11" fillId="33" borderId="22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2" fontId="13" fillId="35" borderId="10" xfId="0" applyNumberFormat="1" applyFont="1" applyFill="1" applyBorder="1" applyAlignment="1">
      <alignment horizontal="center" vertical="center" wrapText="1"/>
    </xf>
    <xf numFmtId="1" fontId="11" fillId="35" borderId="10" xfId="0" applyNumberFormat="1" applyFont="1" applyFill="1" applyBorder="1" applyAlignment="1">
      <alignment horizontal="center" vertical="center" wrapText="1"/>
    </xf>
    <xf numFmtId="2" fontId="11" fillId="35" borderId="11" xfId="0" applyNumberFormat="1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3" fillId="35" borderId="23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2" fontId="13" fillId="35" borderId="14" xfId="0" applyNumberFormat="1" applyFont="1" applyFill="1" applyBorder="1" applyAlignment="1">
      <alignment horizontal="center" vertical="center" wrapText="1"/>
    </xf>
    <xf numFmtId="2" fontId="13" fillId="35" borderId="52" xfId="0" applyNumberFormat="1" applyFont="1" applyFill="1" applyBorder="1" applyAlignment="1">
      <alignment horizontal="center" vertical="center" wrapText="1"/>
    </xf>
    <xf numFmtId="0" fontId="13" fillId="35" borderId="19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3" fillId="35" borderId="24" xfId="0" applyFont="1" applyFill="1" applyBorder="1" applyAlignment="1">
      <alignment horizontal="center" vertical="center" wrapText="1"/>
    </xf>
    <xf numFmtId="1" fontId="11" fillId="26" borderId="15" xfId="0" applyNumberFormat="1" applyFont="1" applyFill="1" applyBorder="1" applyAlignment="1">
      <alignment horizontal="center" vertical="center" wrapText="1"/>
    </xf>
    <xf numFmtId="2" fontId="11" fillId="35" borderId="12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2" fontId="11" fillId="36" borderId="10" xfId="0" applyNumberFormat="1" applyFont="1" applyFill="1" applyBorder="1" applyAlignment="1">
      <alignment horizontal="center" vertical="center" wrapText="1"/>
    </xf>
    <xf numFmtId="1" fontId="11" fillId="36" borderId="10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center" wrapText="1"/>
    </xf>
    <xf numFmtId="0" fontId="11" fillId="36" borderId="23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1" fillId="36" borderId="24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11" fillId="36" borderId="31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1" fontId="11" fillId="36" borderId="13" xfId="0" applyNumberFormat="1" applyFont="1" applyFill="1" applyBorder="1" applyAlignment="1">
      <alignment horizontal="center" vertical="center" wrapText="1"/>
    </xf>
    <xf numFmtId="2" fontId="11" fillId="36" borderId="12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1" fontId="13" fillId="32" borderId="13" xfId="0" applyNumberFormat="1" applyFont="1" applyFill="1" applyBorder="1" applyAlignment="1">
      <alignment horizontal="center" vertical="center" wrapText="1"/>
    </xf>
    <xf numFmtId="2" fontId="11" fillId="25" borderId="12" xfId="0" applyNumberFormat="1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1" fillId="37" borderId="42" xfId="0" applyFont="1" applyFill="1" applyBorder="1" applyAlignment="1">
      <alignment horizontal="center" vertical="center" wrapText="1"/>
    </xf>
    <xf numFmtId="0" fontId="11" fillId="37" borderId="43" xfId="0" applyFont="1" applyFill="1" applyBorder="1" applyAlignment="1">
      <alignment horizontal="center" vertical="center" wrapText="1"/>
    </xf>
    <xf numFmtId="0" fontId="13" fillId="37" borderId="43" xfId="0" applyFont="1" applyFill="1" applyBorder="1" applyAlignment="1">
      <alignment horizontal="center" vertical="center" wrapText="1"/>
    </xf>
    <xf numFmtId="2" fontId="13" fillId="37" borderId="43" xfId="0" applyNumberFormat="1" applyFont="1" applyFill="1" applyBorder="1" applyAlignment="1">
      <alignment horizontal="center" vertical="center" wrapText="1"/>
    </xf>
    <xf numFmtId="0" fontId="11" fillId="37" borderId="44" xfId="0" applyFont="1" applyFill="1" applyBorder="1" applyAlignment="1">
      <alignment horizontal="center" vertical="center" wrapText="1"/>
    </xf>
    <xf numFmtId="0" fontId="13" fillId="37" borderId="45" xfId="0" applyFont="1" applyFill="1" applyBorder="1" applyAlignment="1">
      <alignment horizontal="center" vertical="center" wrapText="1"/>
    </xf>
    <xf numFmtId="0" fontId="11" fillId="37" borderId="31" xfId="0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 wrapText="1"/>
    </xf>
    <xf numFmtId="0" fontId="13" fillId="37" borderId="44" xfId="0" applyFont="1" applyFill="1" applyBorder="1" applyAlignment="1">
      <alignment horizontal="center" vertical="center" wrapText="1"/>
    </xf>
    <xf numFmtId="0" fontId="13" fillId="37" borderId="47" xfId="0" applyFont="1" applyFill="1" applyBorder="1" applyAlignment="1">
      <alignment horizontal="center" vertical="center" wrapText="1"/>
    </xf>
    <xf numFmtId="0" fontId="13" fillId="37" borderId="42" xfId="0" applyFont="1" applyFill="1" applyBorder="1" applyAlignment="1">
      <alignment horizontal="center" vertical="center" wrapText="1"/>
    </xf>
    <xf numFmtId="0" fontId="13" fillId="37" borderId="56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 wrapText="1"/>
    </xf>
    <xf numFmtId="2" fontId="11" fillId="37" borderId="47" xfId="0" applyNumberFormat="1" applyFont="1" applyFill="1" applyBorder="1" applyAlignment="1">
      <alignment horizontal="center" vertical="center" wrapText="1"/>
    </xf>
    <xf numFmtId="0" fontId="13" fillId="38" borderId="42" xfId="0" applyFont="1" applyFill="1" applyBorder="1" applyAlignment="1">
      <alignment horizontal="center" vertical="center" wrapText="1"/>
    </xf>
    <xf numFmtId="0" fontId="11" fillId="38" borderId="43" xfId="0" applyFont="1" applyFill="1" applyBorder="1" applyAlignment="1">
      <alignment horizontal="center" vertical="center" wrapText="1"/>
    </xf>
    <xf numFmtId="0" fontId="13" fillId="38" borderId="43" xfId="0" applyFont="1" applyFill="1" applyBorder="1" applyAlignment="1">
      <alignment horizontal="center" vertical="center" wrapText="1"/>
    </xf>
    <xf numFmtId="0" fontId="11" fillId="38" borderId="44" xfId="0" applyFont="1" applyFill="1" applyBorder="1" applyAlignment="1">
      <alignment horizontal="center" vertical="center" wrapText="1"/>
    </xf>
    <xf numFmtId="0" fontId="11" fillId="38" borderId="42" xfId="0" applyFont="1" applyFill="1" applyBorder="1" applyAlignment="1">
      <alignment horizontal="center" vertical="center" wrapText="1"/>
    </xf>
    <xf numFmtId="0" fontId="13" fillId="38" borderId="45" xfId="0" applyFont="1" applyFill="1" applyBorder="1" applyAlignment="1">
      <alignment horizontal="center" vertical="center" wrapText="1"/>
    </xf>
    <xf numFmtId="0" fontId="13" fillId="38" borderId="31" xfId="0" applyFont="1" applyFill="1" applyBorder="1" applyAlignment="1">
      <alignment horizontal="center" vertical="center" wrapText="1"/>
    </xf>
    <xf numFmtId="0" fontId="13" fillId="38" borderId="44" xfId="0" applyFont="1" applyFill="1" applyBorder="1" applyAlignment="1">
      <alignment horizontal="center" vertical="center" wrapText="1"/>
    </xf>
    <xf numFmtId="0" fontId="13" fillId="38" borderId="47" xfId="0" applyFont="1" applyFill="1" applyBorder="1" applyAlignment="1">
      <alignment horizontal="center" vertical="center" wrapText="1"/>
    </xf>
    <xf numFmtId="0" fontId="13" fillId="38" borderId="56" xfId="0" applyFont="1" applyFill="1" applyBorder="1" applyAlignment="1">
      <alignment horizontal="center" vertical="center" wrapText="1"/>
    </xf>
    <xf numFmtId="0" fontId="13" fillId="38" borderId="41" xfId="0" applyFont="1" applyFill="1" applyBorder="1" applyAlignment="1">
      <alignment horizontal="center" vertical="center" wrapText="1"/>
    </xf>
    <xf numFmtId="0" fontId="13" fillId="39" borderId="31" xfId="0" applyFont="1" applyFill="1" applyBorder="1" applyAlignment="1">
      <alignment horizontal="center" vertical="center" wrapText="1"/>
    </xf>
    <xf numFmtId="2" fontId="11" fillId="38" borderId="47" xfId="0" applyNumberFormat="1" applyFont="1" applyFill="1" applyBorder="1" applyAlignment="1">
      <alignment horizontal="center" vertical="center" wrapText="1"/>
    </xf>
    <xf numFmtId="0" fontId="13" fillId="9" borderId="57" xfId="0" applyFont="1" applyFill="1" applyBorder="1" applyAlignment="1">
      <alignment horizontal="center" vertical="center" wrapText="1"/>
    </xf>
    <xf numFmtId="0" fontId="11" fillId="9" borderId="58" xfId="0" applyFont="1" applyFill="1" applyBorder="1" applyAlignment="1">
      <alignment horizontal="center" vertical="center" wrapText="1"/>
    </xf>
    <xf numFmtId="0" fontId="13" fillId="9" borderId="58" xfId="0" applyFont="1" applyFill="1" applyBorder="1" applyAlignment="1">
      <alignment horizontal="center" vertical="center" wrapText="1"/>
    </xf>
    <xf numFmtId="0" fontId="11" fillId="9" borderId="59" xfId="0" applyFont="1" applyFill="1" applyBorder="1" applyAlignment="1">
      <alignment horizontal="center" vertical="center" wrapText="1"/>
    </xf>
    <xf numFmtId="0" fontId="11" fillId="9" borderId="57" xfId="0" applyFont="1" applyFill="1" applyBorder="1" applyAlignment="1">
      <alignment horizontal="center" vertical="center" wrapText="1"/>
    </xf>
    <xf numFmtId="0" fontId="13" fillId="9" borderId="60" xfId="0" applyFont="1" applyFill="1" applyBorder="1" applyAlignment="1">
      <alignment horizontal="center" vertical="center" wrapText="1"/>
    </xf>
    <xf numFmtId="0" fontId="13" fillId="9" borderId="61" xfId="0" applyFont="1" applyFill="1" applyBorder="1" applyAlignment="1">
      <alignment horizontal="center" vertical="center" wrapText="1"/>
    </xf>
    <xf numFmtId="0" fontId="13" fillId="9" borderId="38" xfId="0" applyFont="1" applyFill="1" applyBorder="1" applyAlignment="1">
      <alignment horizontal="center" vertical="center" wrapText="1"/>
    </xf>
    <xf numFmtId="0" fontId="13" fillId="9" borderId="59" xfId="0" applyFont="1" applyFill="1" applyBorder="1" applyAlignment="1">
      <alignment horizontal="center" vertical="center" wrapText="1"/>
    </xf>
    <xf numFmtId="0" fontId="13" fillId="9" borderId="62" xfId="0" applyFont="1" applyFill="1" applyBorder="1" applyAlignment="1">
      <alignment horizontal="center" vertical="center" wrapText="1"/>
    </xf>
    <xf numFmtId="0" fontId="13" fillId="9" borderId="0" xfId="0" applyFont="1" applyFill="1" applyBorder="1" applyAlignment="1">
      <alignment horizontal="center" vertical="center" wrapText="1"/>
    </xf>
    <xf numFmtId="0" fontId="13" fillId="9" borderId="63" xfId="0" applyFont="1" applyFill="1" applyBorder="1" applyAlignment="1">
      <alignment horizontal="center" vertical="center" wrapText="1"/>
    </xf>
    <xf numFmtId="0" fontId="13" fillId="40" borderId="61" xfId="0" applyFont="1" applyFill="1" applyBorder="1" applyAlignment="1">
      <alignment horizontal="center" vertical="center" wrapText="1"/>
    </xf>
    <xf numFmtId="2" fontId="11" fillId="9" borderId="62" xfId="0" applyNumberFormat="1" applyFont="1" applyFill="1" applyBorder="1" applyAlignment="1">
      <alignment horizontal="center" vertical="center" wrapText="1"/>
    </xf>
    <xf numFmtId="0" fontId="11" fillId="35" borderId="42" xfId="0" applyFont="1" applyFill="1" applyBorder="1" applyAlignment="1">
      <alignment horizontal="center" vertical="center" wrapText="1"/>
    </xf>
    <xf numFmtId="0" fontId="11" fillId="35" borderId="43" xfId="0" applyFont="1" applyFill="1" applyBorder="1" applyAlignment="1">
      <alignment horizontal="center" vertical="center" wrapText="1"/>
    </xf>
    <xf numFmtId="2" fontId="11" fillId="35" borderId="43" xfId="0" applyNumberFormat="1" applyFont="1" applyFill="1" applyBorder="1" applyAlignment="1">
      <alignment horizontal="center" vertical="center" wrapText="1"/>
    </xf>
    <xf numFmtId="2" fontId="11" fillId="35" borderId="44" xfId="0" applyNumberFormat="1" applyFont="1" applyFill="1" applyBorder="1" applyAlignment="1">
      <alignment horizontal="center" vertical="center" wrapText="1"/>
    </xf>
    <xf numFmtId="2" fontId="11" fillId="35" borderId="45" xfId="0" applyNumberFormat="1" applyFont="1" applyFill="1" applyBorder="1" applyAlignment="1">
      <alignment horizontal="center" vertical="center" wrapText="1"/>
    </xf>
    <xf numFmtId="2" fontId="11" fillId="35" borderId="31" xfId="0" applyNumberFormat="1" applyFont="1" applyFill="1" applyBorder="1" applyAlignment="1">
      <alignment horizontal="center" vertical="center" wrapText="1"/>
    </xf>
    <xf numFmtId="2" fontId="11" fillId="35" borderId="46" xfId="0" applyNumberFormat="1" applyFont="1" applyFill="1" applyBorder="1" applyAlignment="1">
      <alignment horizontal="center" vertical="center" wrapText="1"/>
    </xf>
    <xf numFmtId="2" fontId="11" fillId="35" borderId="42" xfId="0" applyNumberFormat="1" applyFont="1" applyFill="1" applyBorder="1" applyAlignment="1">
      <alignment horizontal="center" vertical="center" wrapText="1"/>
    </xf>
    <xf numFmtId="2" fontId="11" fillId="35" borderId="41" xfId="0" applyNumberFormat="1" applyFont="1" applyFill="1" applyBorder="1" applyAlignment="1">
      <alignment horizontal="center" vertical="center" wrapText="1"/>
    </xf>
    <xf numFmtId="2" fontId="11" fillId="35" borderId="5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1" fontId="13" fillId="26" borderId="33" xfId="0" applyNumberFormat="1" applyFont="1" applyFill="1" applyBorder="1" applyAlignment="1">
      <alignment horizontal="center" vertical="center" wrapText="1"/>
    </xf>
    <xf numFmtId="1" fontId="13" fillId="26" borderId="15" xfId="0" applyNumberFormat="1" applyFont="1" applyFill="1" applyBorder="1" applyAlignment="1">
      <alignment horizontal="center" vertical="center" wrapText="1"/>
    </xf>
    <xf numFmtId="1" fontId="11" fillId="29" borderId="31" xfId="0" applyNumberFormat="1" applyFont="1" applyFill="1" applyBorder="1" applyAlignment="1">
      <alignment horizontal="center" vertical="center" wrapText="1"/>
    </xf>
    <xf numFmtId="1" fontId="15" fillId="33" borderId="21" xfId="0" applyNumberFormat="1" applyFont="1" applyFill="1" applyBorder="1" applyAlignment="1">
      <alignment horizontal="center" vertical="center" wrapText="1"/>
    </xf>
    <xf numFmtId="1" fontId="11" fillId="35" borderId="19" xfId="0" applyNumberFormat="1" applyFont="1" applyFill="1" applyBorder="1" applyAlignment="1">
      <alignment horizontal="center" vertical="center" wrapText="1"/>
    </xf>
    <xf numFmtId="1" fontId="13" fillId="31" borderId="39" xfId="0" applyNumberFormat="1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center" vertical="center" wrapText="1"/>
    </xf>
    <xf numFmtId="0" fontId="11" fillId="35" borderId="5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1" borderId="18" xfId="0" applyFont="1" applyFill="1" applyBorder="1" applyAlignment="1">
      <alignment horizontal="center" vertical="center" wrapText="1"/>
    </xf>
    <xf numFmtId="0" fontId="13" fillId="31" borderId="31" xfId="0" applyFont="1" applyFill="1" applyBorder="1" applyAlignment="1">
      <alignment horizontal="center" vertical="center" wrapText="1"/>
    </xf>
    <xf numFmtId="2" fontId="13" fillId="11" borderId="43" xfId="0" applyNumberFormat="1" applyFont="1" applyFill="1" applyBorder="1" applyAlignment="1">
      <alignment horizontal="center" vertical="center" wrapText="1"/>
    </xf>
    <xf numFmtId="2" fontId="13" fillId="27" borderId="28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2" fontId="13" fillId="2" borderId="25" xfId="0" applyNumberFormat="1" applyFont="1" applyFill="1" applyBorder="1" applyAlignment="1">
      <alignment horizontal="center" vertical="center" wrapText="1"/>
    </xf>
    <xf numFmtId="2" fontId="13" fillId="2" borderId="23" xfId="0" applyNumberFormat="1" applyFont="1" applyFill="1" applyBorder="1" applyAlignment="1">
      <alignment horizontal="center" vertical="center" wrapText="1"/>
    </xf>
    <xf numFmtId="2" fontId="13" fillId="33" borderId="11" xfId="0" applyNumberFormat="1" applyFont="1" applyFill="1" applyBorder="1" applyAlignment="1">
      <alignment horizontal="center" vertical="center" wrapText="1"/>
    </xf>
    <xf numFmtId="1" fontId="13" fillId="2" borderId="10" xfId="0" applyNumberFormat="1" applyFont="1" applyFill="1" applyBorder="1" applyAlignment="1">
      <alignment horizontal="center" vertical="center" wrapText="1"/>
    </xf>
    <xf numFmtId="1" fontId="13" fillId="2" borderId="17" xfId="0" applyNumberFormat="1" applyFont="1" applyFill="1" applyBorder="1" applyAlignment="1">
      <alignment horizontal="center" vertical="center" wrapText="1"/>
    </xf>
    <xf numFmtId="1" fontId="11" fillId="35" borderId="31" xfId="0" applyNumberFormat="1" applyFont="1" applyFill="1" applyBorder="1" applyAlignment="1">
      <alignment horizontal="center" vertical="center" wrapText="1"/>
    </xf>
    <xf numFmtId="2" fontId="13" fillId="2" borderId="32" xfId="0" applyNumberFormat="1" applyFont="1" applyFill="1" applyBorder="1" applyAlignment="1">
      <alignment horizontal="center" vertical="center" wrapText="1"/>
    </xf>
    <xf numFmtId="2" fontId="13" fillId="2" borderId="24" xfId="0" applyNumberFormat="1" applyFont="1" applyFill="1" applyBorder="1" applyAlignment="1">
      <alignment horizontal="center" vertical="center" wrapText="1"/>
    </xf>
    <xf numFmtId="1" fontId="11" fillId="31" borderId="28" xfId="0" applyNumberFormat="1" applyFont="1" applyFill="1" applyBorder="1" applyAlignment="1">
      <alignment horizontal="center" vertical="center" wrapText="1"/>
    </xf>
    <xf numFmtId="2" fontId="13" fillId="27" borderId="29" xfId="0" applyNumberFormat="1" applyFont="1" applyFill="1" applyBorder="1" applyAlignment="1">
      <alignment horizontal="center" vertical="center" wrapText="1"/>
    </xf>
    <xf numFmtId="2" fontId="13" fillId="9" borderId="61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2" fontId="13" fillId="35" borderId="12" xfId="0" applyNumberFormat="1" applyFont="1" applyFill="1" applyBorder="1" applyAlignment="1">
      <alignment horizontal="center" vertical="center" wrapText="1"/>
    </xf>
    <xf numFmtId="2" fontId="13" fillId="32" borderId="22" xfId="0" applyNumberFormat="1" applyFont="1" applyFill="1" applyBorder="1" applyAlignment="1">
      <alignment horizontal="center" vertical="center" wrapText="1"/>
    </xf>
    <xf numFmtId="0" fontId="13" fillId="2" borderId="65" xfId="0" applyFont="1" applyFill="1" applyBorder="1" applyAlignment="1">
      <alignment horizontal="center" vertical="center" wrapText="1"/>
    </xf>
    <xf numFmtId="0" fontId="8" fillId="2" borderId="65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1" fontId="8" fillId="2" borderId="12" xfId="0" applyNumberFormat="1" applyFont="1" applyFill="1" applyBorder="1" applyAlignment="1">
      <alignment horizontal="center" vertical="center" wrapText="1"/>
    </xf>
    <xf numFmtId="2" fontId="8" fillId="26" borderId="65" xfId="0" applyNumberFormat="1" applyFont="1" applyFill="1" applyBorder="1" applyAlignment="1">
      <alignment horizontal="center" vertical="center" wrapText="1"/>
    </xf>
    <xf numFmtId="1" fontId="13" fillId="26" borderId="65" xfId="0" applyNumberFormat="1" applyFont="1" applyFill="1" applyBorder="1" applyAlignment="1">
      <alignment horizontal="center" vertical="center" wrapText="1"/>
    </xf>
    <xf numFmtId="2" fontId="11" fillId="25" borderId="15" xfId="0" applyNumberFormat="1" applyFont="1" applyFill="1" applyBorder="1" applyAlignment="1">
      <alignment horizontal="center" vertical="center" wrapText="1"/>
    </xf>
    <xf numFmtId="1" fontId="13" fillId="2" borderId="22" xfId="0" applyNumberFormat="1" applyFont="1" applyFill="1" applyBorder="1" applyAlignment="1">
      <alignment horizontal="center" vertical="center" wrapText="1"/>
    </xf>
    <xf numFmtId="1" fontId="13" fillId="2" borderId="12" xfId="0" applyNumberFormat="1" applyFont="1" applyFill="1" applyBorder="1" applyAlignment="1">
      <alignment horizontal="center" vertical="center" wrapText="1"/>
    </xf>
    <xf numFmtId="2" fontId="13" fillId="34" borderId="11" xfId="0" applyNumberFormat="1" applyFont="1" applyFill="1" applyBorder="1" applyAlignment="1">
      <alignment horizontal="center" vertical="center" wrapText="1"/>
    </xf>
    <xf numFmtId="2" fontId="13" fillId="2" borderId="15" xfId="0" applyNumberFormat="1" applyFont="1" applyFill="1" applyBorder="1" applyAlignment="1">
      <alignment horizontal="center" vertical="center" wrapText="1"/>
    </xf>
    <xf numFmtId="0" fontId="13" fillId="27" borderId="41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1" fillId="28" borderId="26" xfId="0" applyFont="1" applyFill="1" applyBorder="1" applyAlignment="1">
      <alignment horizontal="center" vertical="center" wrapText="1"/>
    </xf>
    <xf numFmtId="1" fontId="11" fillId="29" borderId="47" xfId="0" applyNumberFormat="1" applyFont="1" applyFill="1" applyBorder="1" applyAlignment="1">
      <alignment horizontal="center" vertical="center" wrapText="1"/>
    </xf>
    <xf numFmtId="0" fontId="13" fillId="26" borderId="16" xfId="0" applyFont="1" applyFill="1" applyBorder="1" applyAlignment="1">
      <alignment horizontal="center" vertical="center" wrapText="1"/>
    </xf>
    <xf numFmtId="1" fontId="13" fillId="26" borderId="16" xfId="0" applyNumberFormat="1" applyFont="1" applyFill="1" applyBorder="1" applyAlignment="1">
      <alignment horizontal="center" vertical="center" wrapText="1"/>
    </xf>
    <xf numFmtId="0" fontId="11" fillId="30" borderId="47" xfId="0" applyFont="1" applyFill="1" applyBorder="1" applyAlignment="1">
      <alignment horizontal="center" vertical="center" wrapText="1"/>
    </xf>
    <xf numFmtId="1" fontId="13" fillId="31" borderId="26" xfId="0" applyNumberFormat="1" applyFont="1" applyFill="1" applyBorder="1" applyAlignment="1">
      <alignment horizontal="center" vertical="center" wrapText="1"/>
    </xf>
    <xf numFmtId="1" fontId="11" fillId="34" borderId="16" xfId="0" applyNumberFormat="1" applyFont="1" applyFill="1" applyBorder="1" applyAlignment="1">
      <alignment horizontal="center" vertical="center" wrapText="1"/>
    </xf>
    <xf numFmtId="1" fontId="11" fillId="26" borderId="16" xfId="0" applyNumberFormat="1" applyFont="1" applyFill="1" applyBorder="1" applyAlignment="1">
      <alignment horizontal="center" vertical="center" wrapText="1"/>
    </xf>
    <xf numFmtId="1" fontId="11" fillId="36" borderId="14" xfId="0" applyNumberFormat="1" applyFont="1" applyFill="1" applyBorder="1" applyAlignment="1">
      <alignment horizontal="center" vertical="center" wrapText="1"/>
    </xf>
    <xf numFmtId="1" fontId="13" fillId="32" borderId="14" xfId="0" applyNumberFormat="1" applyFont="1" applyFill="1" applyBorder="1" applyAlignment="1">
      <alignment horizontal="center" vertical="center" wrapText="1"/>
    </xf>
    <xf numFmtId="0" fontId="11" fillId="34" borderId="47" xfId="0" applyFont="1" applyFill="1" applyBorder="1" applyAlignment="1">
      <alignment horizontal="center" vertical="center" wrapText="1"/>
    </xf>
    <xf numFmtId="0" fontId="13" fillId="39" borderId="47" xfId="0" applyFont="1" applyFill="1" applyBorder="1" applyAlignment="1">
      <alignment horizontal="center" vertical="center" wrapText="1"/>
    </xf>
    <xf numFmtId="0" fontId="13" fillId="40" borderId="62" xfId="0" applyFont="1" applyFill="1" applyBorder="1" applyAlignment="1">
      <alignment horizontal="center" vertical="center" wrapText="1"/>
    </xf>
    <xf numFmtId="1" fontId="11" fillId="35" borderId="47" xfId="0" applyNumberFormat="1" applyFont="1" applyFill="1" applyBorder="1" applyAlignment="1">
      <alignment horizontal="center" vertical="center" wrapText="1"/>
    </xf>
    <xf numFmtId="0" fontId="13" fillId="0" borderId="37" xfId="0" applyFont="1" applyBorder="1" applyAlignment="1">
      <alignment/>
    </xf>
    <xf numFmtId="0" fontId="8" fillId="0" borderId="31" xfId="0" applyFont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X8"/>
  <sheetViews>
    <sheetView view="pageBreakPreview" zoomScale="75" zoomScaleNormal="50" zoomScaleSheetLayoutView="75" zoomScalePageLayoutView="0" workbookViewId="0" topLeftCell="A1">
      <pane xSplit="2" ySplit="5" topLeftCell="AT6" activePane="bottomRight" state="frozen"/>
      <selection pane="topLeft" activeCell="BN66" activeCellId="1" sqref="BN65 BN66"/>
      <selection pane="topRight" activeCell="BN66" activeCellId="1" sqref="BN65 BN66"/>
      <selection pane="bottomLeft" activeCell="BN66" activeCellId="1" sqref="BN65 BN66"/>
      <selection pane="bottomRight" activeCell="AT13" sqref="AT13"/>
    </sheetView>
  </sheetViews>
  <sheetFormatPr defaultColWidth="9.00390625" defaultRowHeight="12.75"/>
  <cols>
    <col min="1" max="1" width="5.00390625" style="7" customWidth="1"/>
    <col min="2" max="2" width="38.375" style="7" customWidth="1"/>
    <col min="3" max="3" width="17.125" style="7" hidden="1" customWidth="1"/>
    <col min="4" max="4" width="15.375" style="7" customWidth="1"/>
    <col min="5" max="5" width="15.25390625" style="7" customWidth="1"/>
    <col min="6" max="6" width="17.375" style="7" hidden="1" customWidth="1"/>
    <col min="7" max="7" width="11.625" style="7" customWidth="1"/>
    <col min="8" max="8" width="13.625" style="7" customWidth="1"/>
    <col min="9" max="9" width="14.375" style="7" customWidth="1"/>
    <col min="10" max="10" width="12.625" style="7" customWidth="1"/>
    <col min="11" max="12" width="13.875" style="7" customWidth="1"/>
    <col min="13" max="13" width="12.25390625" style="7" customWidth="1"/>
    <col min="14" max="14" width="11.00390625" style="7" customWidth="1"/>
    <col min="15" max="15" width="13.25390625" style="7" customWidth="1"/>
    <col min="16" max="16" width="14.25390625" style="9" customWidth="1"/>
    <col min="17" max="17" width="10.25390625" style="9" customWidth="1"/>
    <col min="18" max="18" width="14.25390625" style="9" hidden="1" customWidth="1"/>
    <col min="19" max="19" width="15.75390625" style="7" customWidth="1"/>
    <col min="20" max="20" width="15.75390625" style="7" hidden="1" customWidth="1"/>
    <col min="21" max="21" width="12.75390625" style="7" customWidth="1"/>
    <col min="22" max="23" width="9.125" style="7" customWidth="1"/>
    <col min="24" max="24" width="9.75390625" style="7" customWidth="1"/>
    <col min="25" max="25" width="9.875" style="7" customWidth="1"/>
    <col min="26" max="26" width="12.00390625" style="7" customWidth="1"/>
    <col min="27" max="34" width="9.875" style="7" customWidth="1"/>
    <col min="35" max="35" width="10.875" style="7" customWidth="1"/>
    <col min="36" max="36" width="10.75390625" style="7" customWidth="1"/>
    <col min="37" max="38" width="9.875" style="7" customWidth="1"/>
    <col min="39" max="39" width="12.75390625" style="7" customWidth="1"/>
    <col min="40" max="40" width="16.25390625" style="7" customWidth="1"/>
    <col min="41" max="41" width="9.875" style="7" customWidth="1"/>
    <col min="42" max="42" width="11.625" style="7" customWidth="1"/>
    <col min="43" max="43" width="10.875" style="7" customWidth="1"/>
    <col min="44" max="44" width="12.25390625" style="7" customWidth="1"/>
    <col min="45" max="48" width="10.625" style="7" customWidth="1"/>
    <col min="49" max="49" width="11.625" style="7" customWidth="1"/>
    <col min="50" max="50" width="12.25390625" style="7" customWidth="1"/>
    <col min="51" max="52" width="9.875" style="7" customWidth="1"/>
    <col min="53" max="53" width="16.75390625" style="7" hidden="1" customWidth="1"/>
    <col min="54" max="54" width="12.00390625" style="7" customWidth="1"/>
    <col min="55" max="55" width="16.875" style="7" hidden="1" customWidth="1"/>
    <col min="56" max="56" width="13.75390625" style="7" customWidth="1"/>
    <col min="57" max="57" width="16.625" style="7" hidden="1" customWidth="1"/>
    <col min="58" max="58" width="11.25390625" style="7" customWidth="1"/>
    <col min="59" max="59" width="17.375" style="7" hidden="1" customWidth="1"/>
    <col min="60" max="60" width="14.125" style="7" customWidth="1"/>
    <col min="61" max="61" width="16.875" style="7" hidden="1" customWidth="1"/>
    <col min="62" max="62" width="12.75390625" style="7" customWidth="1"/>
    <col min="63" max="63" width="18.00390625" style="7" hidden="1" customWidth="1"/>
    <col min="64" max="64" width="15.625" style="7" customWidth="1"/>
    <col min="65" max="65" width="17.375" style="7" hidden="1" customWidth="1"/>
    <col min="66" max="66" width="13.375" style="7" customWidth="1"/>
    <col min="67" max="67" width="16.875" style="7" hidden="1" customWidth="1"/>
    <col min="68" max="68" width="14.25390625" style="7" customWidth="1"/>
    <col min="69" max="69" width="14.25390625" style="7" hidden="1" customWidth="1"/>
    <col min="70" max="70" width="14.25390625" style="7" customWidth="1"/>
    <col min="71" max="71" width="16.875" style="7" hidden="1" customWidth="1"/>
    <col min="72" max="72" width="17.75390625" style="7" customWidth="1"/>
    <col min="74" max="74" width="12.875" style="0" customWidth="1"/>
  </cols>
  <sheetData>
    <row r="1" spans="1:72" ht="18" customHeight="1">
      <c r="A1" s="386" t="s">
        <v>96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6"/>
      <c r="AS1" s="386"/>
      <c r="AT1" s="386"/>
      <c r="AU1" s="386"/>
      <c r="AV1" s="386"/>
      <c r="AW1" s="386"/>
      <c r="AX1" s="386"/>
      <c r="AY1" s="386"/>
      <c r="AZ1" s="386"/>
      <c r="BA1" s="386"/>
      <c r="BB1" s="386"/>
      <c r="BC1" s="386"/>
      <c r="BD1" s="386"/>
      <c r="BE1" s="386"/>
      <c r="BF1" s="386"/>
      <c r="BG1" s="386"/>
      <c r="BH1" s="386"/>
      <c r="BI1" s="386"/>
      <c r="BJ1" s="386"/>
      <c r="BK1" s="386"/>
      <c r="BL1" s="386"/>
      <c r="BM1" s="386"/>
      <c r="BN1" s="386"/>
      <c r="BO1" s="386"/>
      <c r="BP1" s="386"/>
      <c r="BQ1" s="386"/>
      <c r="BR1" s="386"/>
      <c r="BS1" s="386"/>
      <c r="BT1" s="387"/>
    </row>
    <row r="2" spans="1:72" ht="12.75" customHeight="1" thickBot="1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6"/>
      <c r="BH2" s="386"/>
      <c r="BI2" s="386"/>
      <c r="BJ2" s="386"/>
      <c r="BK2" s="386"/>
      <c r="BL2" s="386"/>
      <c r="BM2" s="386"/>
      <c r="BN2" s="386"/>
      <c r="BO2" s="386"/>
      <c r="BP2" s="386"/>
      <c r="BQ2" s="386"/>
      <c r="BR2" s="386"/>
      <c r="BS2" s="386"/>
      <c r="BT2" s="387"/>
    </row>
    <row r="3" spans="1:72" ht="18.75" customHeight="1" hidden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8"/>
      <c r="BQ3" s="388"/>
      <c r="BR3" s="388"/>
      <c r="BS3" s="388"/>
      <c r="BT3" s="387"/>
    </row>
    <row r="4" spans="1:72" s="1" customFormat="1" ht="18.75" customHeight="1" thickBot="1">
      <c r="A4" s="370" t="s">
        <v>1</v>
      </c>
      <c r="B4" s="372" t="s">
        <v>0</v>
      </c>
      <c r="C4" s="380" t="s">
        <v>58</v>
      </c>
      <c r="D4" s="372" t="s">
        <v>85</v>
      </c>
      <c r="E4" s="374" t="s">
        <v>86</v>
      </c>
      <c r="F4" s="377" t="s">
        <v>51</v>
      </c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9"/>
      <c r="R4" s="382" t="s">
        <v>59</v>
      </c>
      <c r="S4" s="375" t="s">
        <v>52</v>
      </c>
      <c r="T4" s="377" t="s">
        <v>56</v>
      </c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9"/>
      <c r="BA4" s="368" t="s">
        <v>62</v>
      </c>
      <c r="BB4" s="397" t="s">
        <v>87</v>
      </c>
      <c r="BC4" s="362" t="s">
        <v>63</v>
      </c>
      <c r="BD4" s="389" t="s">
        <v>88</v>
      </c>
      <c r="BE4" s="366" t="s">
        <v>64</v>
      </c>
      <c r="BF4" s="395" t="s">
        <v>89</v>
      </c>
      <c r="BG4" s="366" t="s">
        <v>65</v>
      </c>
      <c r="BH4" s="389" t="s">
        <v>90</v>
      </c>
      <c r="BI4" s="366" t="s">
        <v>66</v>
      </c>
      <c r="BJ4" s="389" t="s">
        <v>91</v>
      </c>
      <c r="BK4" s="366" t="s">
        <v>67</v>
      </c>
      <c r="BL4" s="391" t="s">
        <v>92</v>
      </c>
      <c r="BM4" s="366" t="s">
        <v>68</v>
      </c>
      <c r="BN4" s="364" t="s">
        <v>93</v>
      </c>
      <c r="BO4" s="368" t="s">
        <v>69</v>
      </c>
      <c r="BP4" s="393" t="s">
        <v>94</v>
      </c>
      <c r="BQ4" s="362" t="s">
        <v>71</v>
      </c>
      <c r="BR4" s="364" t="s">
        <v>95</v>
      </c>
      <c r="BS4" s="366" t="s">
        <v>70</v>
      </c>
      <c r="BT4" s="384" t="s">
        <v>3</v>
      </c>
    </row>
    <row r="5" spans="1:72" s="1" customFormat="1" ht="225.75" thickBot="1">
      <c r="A5" s="371"/>
      <c r="B5" s="373"/>
      <c r="C5" s="381"/>
      <c r="D5" s="373"/>
      <c r="E5" s="373"/>
      <c r="F5" s="31" t="s">
        <v>57</v>
      </c>
      <c r="G5" s="30" t="s">
        <v>41</v>
      </c>
      <c r="H5" s="30" t="s">
        <v>38</v>
      </c>
      <c r="I5" s="30" t="s">
        <v>39</v>
      </c>
      <c r="J5" s="30" t="s">
        <v>40</v>
      </c>
      <c r="K5" s="30" t="s">
        <v>73</v>
      </c>
      <c r="L5" s="30" t="s">
        <v>72</v>
      </c>
      <c r="M5" s="30" t="s">
        <v>9</v>
      </c>
      <c r="N5" s="30" t="s">
        <v>44</v>
      </c>
      <c r="O5" s="30" t="s">
        <v>43</v>
      </c>
      <c r="P5" s="32" t="s">
        <v>42</v>
      </c>
      <c r="Q5" s="33" t="s">
        <v>53</v>
      </c>
      <c r="R5" s="383"/>
      <c r="S5" s="376"/>
      <c r="T5" s="36" t="s">
        <v>60</v>
      </c>
      <c r="U5" s="27" t="s">
        <v>61</v>
      </c>
      <c r="V5" s="34" t="s">
        <v>2</v>
      </c>
      <c r="W5" s="30" t="s">
        <v>13</v>
      </c>
      <c r="X5" s="30" t="s">
        <v>14</v>
      </c>
      <c r="Y5" s="30" t="s">
        <v>15</v>
      </c>
      <c r="Z5" s="30" t="s">
        <v>45</v>
      </c>
      <c r="AA5" s="30" t="s">
        <v>10</v>
      </c>
      <c r="AB5" s="30" t="s">
        <v>16</v>
      </c>
      <c r="AC5" s="30" t="s">
        <v>17</v>
      </c>
      <c r="AD5" s="30" t="s">
        <v>18</v>
      </c>
      <c r="AE5" s="30" t="s">
        <v>19</v>
      </c>
      <c r="AF5" s="30" t="s">
        <v>20</v>
      </c>
      <c r="AG5" s="30" t="s">
        <v>21</v>
      </c>
      <c r="AH5" s="30" t="s">
        <v>22</v>
      </c>
      <c r="AI5" s="30" t="s">
        <v>27</v>
      </c>
      <c r="AJ5" s="30" t="s">
        <v>28</v>
      </c>
      <c r="AK5" s="30" t="s">
        <v>29</v>
      </c>
      <c r="AL5" s="30" t="s">
        <v>30</v>
      </c>
      <c r="AM5" s="30" t="s">
        <v>31</v>
      </c>
      <c r="AN5" s="30" t="s">
        <v>32</v>
      </c>
      <c r="AO5" s="30" t="s">
        <v>23</v>
      </c>
      <c r="AP5" s="30" t="s">
        <v>24</v>
      </c>
      <c r="AQ5" s="30" t="s">
        <v>25</v>
      </c>
      <c r="AR5" s="30" t="s">
        <v>11</v>
      </c>
      <c r="AS5" s="30" t="s">
        <v>12</v>
      </c>
      <c r="AT5" s="30" t="s">
        <v>46</v>
      </c>
      <c r="AU5" s="30" t="s">
        <v>47</v>
      </c>
      <c r="AV5" s="30" t="s">
        <v>48</v>
      </c>
      <c r="AW5" s="30" t="s">
        <v>49</v>
      </c>
      <c r="AX5" s="30" t="s">
        <v>50</v>
      </c>
      <c r="AY5" s="35" t="s">
        <v>26</v>
      </c>
      <c r="AZ5" s="33" t="s">
        <v>55</v>
      </c>
      <c r="BA5" s="369"/>
      <c r="BB5" s="397"/>
      <c r="BC5" s="363"/>
      <c r="BD5" s="390"/>
      <c r="BE5" s="367"/>
      <c r="BF5" s="396"/>
      <c r="BG5" s="367"/>
      <c r="BH5" s="390"/>
      <c r="BI5" s="367"/>
      <c r="BJ5" s="390"/>
      <c r="BK5" s="367"/>
      <c r="BL5" s="392"/>
      <c r="BM5" s="367"/>
      <c r="BN5" s="365"/>
      <c r="BO5" s="369"/>
      <c r="BP5" s="394"/>
      <c r="BQ5" s="363"/>
      <c r="BR5" s="365"/>
      <c r="BS5" s="367"/>
      <c r="BT5" s="385"/>
    </row>
    <row r="6" spans="1:76" ht="18.75">
      <c r="A6" s="2">
        <v>18</v>
      </c>
      <c r="B6" s="2" t="s">
        <v>7</v>
      </c>
      <c r="C6" s="2">
        <f>202061+44453</f>
        <v>246514</v>
      </c>
      <c r="D6" s="3">
        <f>(120567.9+47021.22)*0.47</f>
        <v>78766.88639999999</v>
      </c>
      <c r="E6" s="3">
        <f>(26524.94+9189.88)*0.47</f>
        <v>16785.965399999997</v>
      </c>
      <c r="F6" s="4">
        <v>178</v>
      </c>
      <c r="G6" s="4"/>
      <c r="H6" s="4"/>
      <c r="I6" s="4"/>
      <c r="J6" s="4"/>
      <c r="K6" s="4"/>
      <c r="L6" s="4"/>
      <c r="M6" s="4"/>
      <c r="N6" s="4"/>
      <c r="O6" s="4"/>
      <c r="P6" s="5"/>
      <c r="Q6" s="5">
        <f>SUM(G6:P6)</f>
        <v>0</v>
      </c>
      <c r="R6" s="24">
        <v>6394</v>
      </c>
      <c r="S6" s="23"/>
      <c r="T6" s="13">
        <v>206</v>
      </c>
      <c r="U6" s="12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1"/>
      <c r="AZ6" s="11">
        <f>SUM(U6:AY6)</f>
        <v>0</v>
      </c>
      <c r="BA6" s="38">
        <v>500</v>
      </c>
      <c r="BB6" s="6"/>
      <c r="BC6" s="12">
        <f>124523*0.8</f>
        <v>99618.40000000001</v>
      </c>
      <c r="BD6" s="26">
        <f>170680.02*0.847968</f>
        <v>144731.19519936</v>
      </c>
      <c r="BE6" s="19">
        <v>318</v>
      </c>
      <c r="BF6" s="11"/>
      <c r="BG6" s="19">
        <v>5397</v>
      </c>
      <c r="BH6" s="11"/>
      <c r="BI6" s="19"/>
      <c r="BJ6" s="11"/>
      <c r="BK6" s="19"/>
      <c r="BL6" s="23"/>
      <c r="BM6" s="18">
        <v>1032</v>
      </c>
      <c r="BN6" s="13"/>
      <c r="BO6" s="17"/>
      <c r="BP6" s="6"/>
      <c r="BQ6" s="14"/>
      <c r="BR6" s="15"/>
      <c r="BS6" s="40">
        <f>C6+F6+R6+T6+BA6+BC6+BE6+BG6+BI6+BK6+BM6+BO6+BQ6</f>
        <v>360157.4</v>
      </c>
      <c r="BT6" s="39">
        <f>D6+E6+Q6+S6+AZ6+BB6+BD6+BF6+BH6+BJ6+BL6+BN6+BP6+BR6</f>
        <v>240284.04699935997</v>
      </c>
      <c r="BV6" s="41"/>
      <c r="BX6" s="41">
        <f>BV6-BS6</f>
        <v>-360157.4</v>
      </c>
    </row>
    <row r="7" spans="16:18" ht="18.75">
      <c r="P7" s="8"/>
      <c r="Q7" s="8"/>
      <c r="R7" s="8"/>
    </row>
    <row r="8" spans="58:59" ht="18.75">
      <c r="BF8" s="10"/>
      <c r="BG8" s="10"/>
    </row>
  </sheetData>
  <sheetProtection/>
  <mergeCells count="30">
    <mergeCell ref="BK4:BK5"/>
    <mergeCell ref="BH4:BH5"/>
    <mergeCell ref="BA4:BA5"/>
    <mergeCell ref="T4:AZ4"/>
    <mergeCell ref="BD4:BD5"/>
    <mergeCell ref="BF4:BF5"/>
    <mergeCell ref="BE4:BE5"/>
    <mergeCell ref="BG4:BG5"/>
    <mergeCell ref="BI4:BI5"/>
    <mergeCell ref="BB4:BB5"/>
    <mergeCell ref="C4:C5"/>
    <mergeCell ref="R4:R5"/>
    <mergeCell ref="BC4:BC5"/>
    <mergeCell ref="BS4:BS5"/>
    <mergeCell ref="BT4:BT5"/>
    <mergeCell ref="A1:BT3"/>
    <mergeCell ref="BJ4:BJ5"/>
    <mergeCell ref="BL4:BL5"/>
    <mergeCell ref="BN4:BN5"/>
    <mergeCell ref="BP4:BP5"/>
    <mergeCell ref="BQ4:BQ5"/>
    <mergeCell ref="BR4:BR5"/>
    <mergeCell ref="BM4:BM5"/>
    <mergeCell ref="BO4:BO5"/>
    <mergeCell ref="A4:A5"/>
    <mergeCell ref="B4:B5"/>
    <mergeCell ref="D4:D5"/>
    <mergeCell ref="E4:E5"/>
    <mergeCell ref="S4:S5"/>
    <mergeCell ref="F4:Q4"/>
  </mergeCells>
  <printOptions horizontalCentered="1"/>
  <pageMargins left="0.1968503937007874" right="0.1968503937007874" top="0.35433070866141736" bottom="0.1968503937007874" header="0.1968503937007874" footer="0.5118110236220472"/>
  <pageSetup horizontalDpi="600" verticalDpi="600" orientation="portrait" paperSize="9" scale="50" r:id="rId1"/>
  <colBreaks count="5" manualBreakCount="5">
    <brk id="12" max="69" man="1"/>
    <brk id="24" max="69" man="1"/>
    <brk id="36" max="69" man="1"/>
    <brk id="48" max="69" man="1"/>
    <brk id="60" max="6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BT8"/>
  <sheetViews>
    <sheetView view="pageBreakPreview" zoomScaleNormal="50" zoomScaleSheetLayoutView="100" zoomScalePageLayoutView="0" workbookViewId="0" topLeftCell="A1">
      <pane xSplit="2" ySplit="5" topLeftCell="BJ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7" sqref="A7:BT38"/>
    </sheetView>
  </sheetViews>
  <sheetFormatPr defaultColWidth="9.00390625" defaultRowHeight="12.75"/>
  <cols>
    <col min="1" max="1" width="5.00390625" style="293" customWidth="1"/>
    <col min="2" max="2" width="38.375" style="293" customWidth="1"/>
    <col min="3" max="3" width="17.125" style="293" hidden="1" customWidth="1"/>
    <col min="4" max="4" width="15.375" style="293" customWidth="1"/>
    <col min="5" max="5" width="15.25390625" style="293" customWidth="1"/>
    <col min="6" max="6" width="17.375" style="293" hidden="1" customWidth="1"/>
    <col min="7" max="7" width="11.625" style="293" customWidth="1"/>
    <col min="8" max="8" width="12.25390625" style="293" customWidth="1"/>
    <col min="9" max="9" width="14.375" style="293" customWidth="1"/>
    <col min="10" max="10" width="12.625" style="293" customWidth="1"/>
    <col min="11" max="11" width="14.625" style="293" customWidth="1"/>
    <col min="12" max="12" width="13.875" style="293" customWidth="1"/>
    <col min="13" max="13" width="12.25390625" style="293" customWidth="1"/>
    <col min="14" max="14" width="11.875" style="293" customWidth="1"/>
    <col min="15" max="15" width="11.625" style="293" customWidth="1"/>
    <col min="16" max="16" width="14.25390625" style="295" customWidth="1"/>
    <col min="17" max="17" width="13.00390625" style="295" customWidth="1"/>
    <col min="18" max="18" width="14.25390625" style="295" hidden="1" customWidth="1"/>
    <col min="19" max="19" width="15.75390625" style="293" customWidth="1"/>
    <col min="20" max="20" width="15.75390625" style="293" hidden="1" customWidth="1"/>
    <col min="21" max="21" width="12.75390625" style="293" customWidth="1"/>
    <col min="22" max="22" width="11.125" style="293" customWidth="1"/>
    <col min="23" max="23" width="12.625" style="293" customWidth="1"/>
    <col min="24" max="24" width="13.00390625" style="293" customWidth="1"/>
    <col min="25" max="25" width="9.875" style="293" customWidth="1"/>
    <col min="26" max="26" width="12.00390625" style="293" customWidth="1"/>
    <col min="27" max="27" width="9.875" style="293" customWidth="1"/>
    <col min="28" max="28" width="11.375" style="293" customWidth="1"/>
    <col min="29" max="29" width="10.375" style="293" customWidth="1"/>
    <col min="30" max="30" width="10.75390625" style="293" customWidth="1"/>
    <col min="31" max="31" width="11.625" style="293" customWidth="1"/>
    <col min="32" max="32" width="11.125" style="293" customWidth="1"/>
    <col min="33" max="33" width="9.875" style="293" customWidth="1"/>
    <col min="34" max="34" width="11.875" style="293" customWidth="1"/>
    <col min="35" max="35" width="10.875" style="293" customWidth="1"/>
    <col min="36" max="36" width="10.75390625" style="293" customWidth="1"/>
    <col min="37" max="38" width="9.875" style="293" customWidth="1"/>
    <col min="39" max="39" width="12.75390625" style="293" customWidth="1"/>
    <col min="40" max="40" width="16.25390625" style="293" customWidth="1"/>
    <col min="41" max="41" width="11.25390625" style="293" customWidth="1"/>
    <col min="42" max="42" width="11.625" style="293" customWidth="1"/>
    <col min="43" max="43" width="10.875" style="293" customWidth="1"/>
    <col min="44" max="44" width="12.25390625" style="293" customWidth="1"/>
    <col min="45" max="45" width="10.625" style="293" customWidth="1"/>
    <col min="46" max="46" width="12.625" style="293" customWidth="1"/>
    <col min="47" max="48" width="10.625" style="293" customWidth="1"/>
    <col min="49" max="49" width="12.625" style="293" customWidth="1"/>
    <col min="50" max="50" width="12.25390625" style="293" customWidth="1"/>
    <col min="51" max="51" width="11.00390625" style="293" customWidth="1"/>
    <col min="52" max="52" width="12.75390625" style="293" customWidth="1"/>
    <col min="53" max="53" width="16.75390625" style="293" hidden="1" customWidth="1"/>
    <col min="54" max="54" width="13.375" style="293" customWidth="1"/>
    <col min="55" max="55" width="16.875" style="293" hidden="1" customWidth="1"/>
    <col min="56" max="56" width="14.625" style="293" customWidth="1"/>
    <col min="57" max="57" width="16.625" style="293" hidden="1" customWidth="1"/>
    <col min="58" max="58" width="13.00390625" style="293" customWidth="1"/>
    <col min="59" max="59" width="17.375" style="293" hidden="1" customWidth="1"/>
    <col min="60" max="60" width="15.00390625" style="293" customWidth="1"/>
    <col min="61" max="61" width="16.875" style="293" hidden="1" customWidth="1"/>
    <col min="62" max="62" width="14.00390625" style="293" customWidth="1"/>
    <col min="63" max="63" width="18.00390625" style="293" hidden="1" customWidth="1"/>
    <col min="64" max="64" width="14.625" style="293" customWidth="1"/>
    <col min="65" max="65" width="17.375" style="293" hidden="1" customWidth="1"/>
    <col min="66" max="66" width="12.25390625" style="293" customWidth="1"/>
    <col min="67" max="67" width="16.875" style="293" hidden="1" customWidth="1"/>
    <col min="68" max="68" width="14.25390625" style="293" customWidth="1"/>
    <col min="69" max="69" width="14.25390625" style="293" hidden="1" customWidth="1"/>
    <col min="70" max="70" width="14.25390625" style="293" customWidth="1"/>
    <col min="71" max="71" width="16.875" style="293" hidden="1" customWidth="1"/>
    <col min="72" max="72" width="17.75390625" style="293" customWidth="1"/>
    <col min="73" max="16384" width="9.125" style="54" customWidth="1"/>
  </cols>
  <sheetData>
    <row r="1" spans="1:72" ht="18" customHeight="1">
      <c r="A1" s="437" t="s">
        <v>105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437"/>
      <c r="AU1" s="437"/>
      <c r="AV1" s="437"/>
      <c r="AW1" s="437"/>
      <c r="AX1" s="437"/>
      <c r="AY1" s="437"/>
      <c r="AZ1" s="437"/>
      <c r="BA1" s="437"/>
      <c r="BB1" s="437"/>
      <c r="BC1" s="437"/>
      <c r="BD1" s="437"/>
      <c r="BE1" s="437"/>
      <c r="BF1" s="437"/>
      <c r="BG1" s="437"/>
      <c r="BH1" s="437"/>
      <c r="BI1" s="437"/>
      <c r="BJ1" s="437"/>
      <c r="BK1" s="437"/>
      <c r="BL1" s="437"/>
      <c r="BM1" s="437"/>
      <c r="BN1" s="437"/>
      <c r="BO1" s="437"/>
      <c r="BP1" s="437"/>
      <c r="BQ1" s="437"/>
      <c r="BR1" s="437"/>
      <c r="BS1" s="437"/>
      <c r="BT1" s="438"/>
    </row>
    <row r="2" spans="1:72" ht="12.75" customHeight="1" thickBo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AT2" s="437"/>
      <c r="AU2" s="437"/>
      <c r="AV2" s="437"/>
      <c r="AW2" s="437"/>
      <c r="AX2" s="437"/>
      <c r="AY2" s="437"/>
      <c r="AZ2" s="437"/>
      <c r="BA2" s="437"/>
      <c r="BB2" s="437"/>
      <c r="BC2" s="437"/>
      <c r="BD2" s="437"/>
      <c r="BE2" s="437"/>
      <c r="BF2" s="437"/>
      <c r="BG2" s="437"/>
      <c r="BH2" s="437"/>
      <c r="BI2" s="437"/>
      <c r="BJ2" s="437"/>
      <c r="BK2" s="437"/>
      <c r="BL2" s="437"/>
      <c r="BM2" s="437"/>
      <c r="BN2" s="437"/>
      <c r="BO2" s="437"/>
      <c r="BP2" s="437"/>
      <c r="BQ2" s="437"/>
      <c r="BR2" s="437"/>
      <c r="BS2" s="437"/>
      <c r="BT2" s="438"/>
    </row>
    <row r="3" spans="1:72" ht="18.75" customHeight="1" hidden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39"/>
      <c r="AP3" s="439"/>
      <c r="AQ3" s="439"/>
      <c r="AR3" s="439"/>
      <c r="AS3" s="439"/>
      <c r="AT3" s="439"/>
      <c r="AU3" s="439"/>
      <c r="AV3" s="439"/>
      <c r="AW3" s="439"/>
      <c r="AX3" s="439"/>
      <c r="AY3" s="439"/>
      <c r="AZ3" s="439"/>
      <c r="BA3" s="439"/>
      <c r="BB3" s="439"/>
      <c r="BC3" s="439"/>
      <c r="BD3" s="439"/>
      <c r="BE3" s="439"/>
      <c r="BF3" s="439"/>
      <c r="BG3" s="439"/>
      <c r="BH3" s="439"/>
      <c r="BI3" s="439"/>
      <c r="BJ3" s="439"/>
      <c r="BK3" s="439"/>
      <c r="BL3" s="439"/>
      <c r="BM3" s="439"/>
      <c r="BN3" s="439"/>
      <c r="BO3" s="439"/>
      <c r="BP3" s="439"/>
      <c r="BQ3" s="439"/>
      <c r="BR3" s="439"/>
      <c r="BS3" s="439"/>
      <c r="BT3" s="438"/>
    </row>
    <row r="4" spans="1:72" ht="18.75" customHeight="1" thickBot="1">
      <c r="A4" s="425" t="s">
        <v>1</v>
      </c>
      <c r="B4" s="427" t="s">
        <v>0</v>
      </c>
      <c r="C4" s="429" t="s">
        <v>58</v>
      </c>
      <c r="D4" s="427" t="s">
        <v>85</v>
      </c>
      <c r="E4" s="440" t="s">
        <v>86</v>
      </c>
      <c r="F4" s="422" t="s">
        <v>51</v>
      </c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44" t="s">
        <v>59</v>
      </c>
      <c r="S4" s="406" t="s">
        <v>52</v>
      </c>
      <c r="T4" s="431" t="s">
        <v>56</v>
      </c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3"/>
      <c r="BA4" s="404" t="s">
        <v>62</v>
      </c>
      <c r="BB4" s="410" t="s">
        <v>87</v>
      </c>
      <c r="BC4" s="404" t="s">
        <v>63</v>
      </c>
      <c r="BD4" s="414" t="s">
        <v>88</v>
      </c>
      <c r="BE4" s="404" t="s">
        <v>64</v>
      </c>
      <c r="BF4" s="423" t="s">
        <v>89</v>
      </c>
      <c r="BG4" s="416" t="s">
        <v>65</v>
      </c>
      <c r="BH4" s="412" t="s">
        <v>90</v>
      </c>
      <c r="BI4" s="418" t="s">
        <v>66</v>
      </c>
      <c r="BJ4" s="414" t="s">
        <v>91</v>
      </c>
      <c r="BK4" s="404" t="s">
        <v>67</v>
      </c>
      <c r="BL4" s="420" t="s">
        <v>92</v>
      </c>
      <c r="BM4" s="404" t="s">
        <v>68</v>
      </c>
      <c r="BN4" s="408" t="s">
        <v>93</v>
      </c>
      <c r="BO4" s="404" t="s">
        <v>69</v>
      </c>
      <c r="BP4" s="410" t="s">
        <v>94</v>
      </c>
      <c r="BQ4" s="404" t="s">
        <v>71</v>
      </c>
      <c r="BR4" s="412" t="s">
        <v>95</v>
      </c>
      <c r="BS4" s="404" t="s">
        <v>70</v>
      </c>
      <c r="BT4" s="406" t="s">
        <v>3</v>
      </c>
    </row>
    <row r="5" spans="1:72" ht="142.5" thickBot="1">
      <c r="A5" s="426"/>
      <c r="B5" s="428"/>
      <c r="C5" s="430"/>
      <c r="D5" s="428"/>
      <c r="E5" s="428"/>
      <c r="F5" s="56" t="s">
        <v>57</v>
      </c>
      <c r="G5" s="55" t="s">
        <v>80</v>
      </c>
      <c r="H5" s="55" t="s">
        <v>38</v>
      </c>
      <c r="I5" s="55" t="s">
        <v>39</v>
      </c>
      <c r="J5" s="55" t="s">
        <v>40</v>
      </c>
      <c r="K5" s="55" t="s">
        <v>73</v>
      </c>
      <c r="L5" s="55" t="s">
        <v>72</v>
      </c>
      <c r="M5" s="55" t="s">
        <v>9</v>
      </c>
      <c r="N5" s="55" t="s">
        <v>44</v>
      </c>
      <c r="O5" s="55" t="s">
        <v>43</v>
      </c>
      <c r="P5" s="57" t="s">
        <v>42</v>
      </c>
      <c r="Q5" s="58" t="s">
        <v>53</v>
      </c>
      <c r="R5" s="435"/>
      <c r="S5" s="407"/>
      <c r="T5" s="59" t="s">
        <v>60</v>
      </c>
      <c r="U5" s="60" t="s">
        <v>74</v>
      </c>
      <c r="V5" s="61" t="s">
        <v>2</v>
      </c>
      <c r="W5" s="55" t="s">
        <v>13</v>
      </c>
      <c r="X5" s="55" t="s">
        <v>14</v>
      </c>
      <c r="Y5" s="55" t="s">
        <v>15</v>
      </c>
      <c r="Z5" s="55" t="s">
        <v>45</v>
      </c>
      <c r="AA5" s="55" t="s">
        <v>10</v>
      </c>
      <c r="AB5" s="55" t="s">
        <v>81</v>
      </c>
      <c r="AC5" s="55" t="s">
        <v>17</v>
      </c>
      <c r="AD5" s="55" t="s">
        <v>18</v>
      </c>
      <c r="AE5" s="55" t="s">
        <v>19</v>
      </c>
      <c r="AF5" s="55" t="s">
        <v>20</v>
      </c>
      <c r="AG5" s="55" t="s">
        <v>21</v>
      </c>
      <c r="AH5" s="55" t="s">
        <v>22</v>
      </c>
      <c r="AI5" s="55" t="s">
        <v>27</v>
      </c>
      <c r="AJ5" s="55" t="s">
        <v>28</v>
      </c>
      <c r="AK5" s="55" t="s">
        <v>29</v>
      </c>
      <c r="AL5" s="55" t="s">
        <v>30</v>
      </c>
      <c r="AM5" s="55" t="s">
        <v>77</v>
      </c>
      <c r="AN5" s="55" t="s">
        <v>32</v>
      </c>
      <c r="AO5" s="55" t="s">
        <v>23</v>
      </c>
      <c r="AP5" s="55" t="s">
        <v>24</v>
      </c>
      <c r="AQ5" s="55" t="s">
        <v>25</v>
      </c>
      <c r="AR5" s="55" t="s">
        <v>11</v>
      </c>
      <c r="AS5" s="55" t="s">
        <v>82</v>
      </c>
      <c r="AT5" s="55" t="s">
        <v>46</v>
      </c>
      <c r="AU5" s="55" t="s">
        <v>47</v>
      </c>
      <c r="AV5" s="55" t="s">
        <v>48</v>
      </c>
      <c r="AW5" s="55" t="s">
        <v>49</v>
      </c>
      <c r="AX5" s="55" t="s">
        <v>50</v>
      </c>
      <c r="AY5" s="62" t="s">
        <v>26</v>
      </c>
      <c r="AZ5" s="58" t="s">
        <v>55</v>
      </c>
      <c r="BA5" s="405"/>
      <c r="BB5" s="411"/>
      <c r="BC5" s="405"/>
      <c r="BD5" s="415"/>
      <c r="BE5" s="405"/>
      <c r="BF5" s="424"/>
      <c r="BG5" s="417"/>
      <c r="BH5" s="413"/>
      <c r="BI5" s="419"/>
      <c r="BJ5" s="415"/>
      <c r="BK5" s="405"/>
      <c r="BL5" s="421"/>
      <c r="BM5" s="405"/>
      <c r="BN5" s="409"/>
      <c r="BO5" s="405"/>
      <c r="BP5" s="411"/>
      <c r="BQ5" s="405"/>
      <c r="BR5" s="413"/>
      <c r="BS5" s="405"/>
      <c r="BT5" s="407"/>
    </row>
    <row r="6" spans="1:72" ht="15.75">
      <c r="A6" s="83">
        <v>18</v>
      </c>
      <c r="B6" s="83" t="s">
        <v>7</v>
      </c>
      <c r="C6" s="63">
        <f>(135424+29793)*1.0235935</f>
        <v>169115.0472895</v>
      </c>
      <c r="D6" s="64">
        <f>(31781.06+65425.95)*1.641386</f>
        <v>159554.22531586</v>
      </c>
      <c r="E6" s="64">
        <f>(6991.83+12005.26)*1.53406</f>
        <v>29142.6758854</v>
      </c>
      <c r="F6" s="86">
        <f>1915*1.931106</f>
        <v>3698.06799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88">
        <f>SUM(G6:P6)</f>
        <v>0</v>
      </c>
      <c r="R6" s="67"/>
      <c r="S6" s="317"/>
      <c r="T6" s="69">
        <f>9082*3.67389</f>
        <v>33366.26898</v>
      </c>
      <c r="U6" s="70">
        <v>127.66</v>
      </c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87">
        <f>SUM(U6:AY6)</f>
        <v>127.66</v>
      </c>
      <c r="BA6" s="73">
        <v>500</v>
      </c>
      <c r="BB6" s="73"/>
      <c r="BC6" s="75"/>
      <c r="BD6" s="76"/>
      <c r="BE6" s="75">
        <f>163*1.041193</f>
        <v>169.714459</v>
      </c>
      <c r="BF6" s="66">
        <v>210.42</v>
      </c>
      <c r="BG6" s="75">
        <f>1344*1.182443</f>
        <v>1589.203392</v>
      </c>
      <c r="BH6" s="66">
        <f>5198.3*0.92283</f>
        <v>4797.147189</v>
      </c>
      <c r="BI6" s="77"/>
      <c r="BJ6" s="72"/>
      <c r="BK6" s="77"/>
      <c r="BL6" s="68"/>
      <c r="BM6" s="78">
        <v>1147.9451999999999</v>
      </c>
      <c r="BN6" s="73"/>
      <c r="BO6" s="78"/>
      <c r="BP6" s="80"/>
      <c r="BQ6" s="306"/>
      <c r="BR6" s="93"/>
      <c r="BS6" s="337">
        <f>C6+F6+R6+T6+BA6+BC6+BE6+BG6+BI6+BK6+BM6+BO6+BQ6</f>
        <v>209586.2473105</v>
      </c>
      <c r="BT6" s="82">
        <f>BR6+BP6+BN6+BL6+BJ6+BH6+BF6+BD6+BB6+AZ6+S6+Q6+E6+D6</f>
        <v>193832.12839026</v>
      </c>
    </row>
    <row r="7" spans="16:18" ht="15.75">
      <c r="P7" s="294"/>
      <c r="Q7" s="294"/>
      <c r="R7" s="294"/>
    </row>
    <row r="8" spans="58:59" ht="15.75">
      <c r="BF8" s="296"/>
      <c r="BG8" s="296"/>
    </row>
  </sheetData>
  <sheetProtection/>
  <mergeCells count="30">
    <mergeCell ref="A1:BT3"/>
    <mergeCell ref="A4:A5"/>
    <mergeCell ref="B4:B5"/>
    <mergeCell ref="C4:C5"/>
    <mergeCell ref="D4:D5"/>
    <mergeCell ref="E4:E5"/>
    <mergeCell ref="F4:Q4"/>
    <mergeCell ref="R4:R5"/>
    <mergeCell ref="S4:S5"/>
    <mergeCell ref="T4:AZ4"/>
    <mergeCell ref="BA4:BA5"/>
    <mergeCell ref="BB4:BB5"/>
    <mergeCell ref="BC4:BC5"/>
    <mergeCell ref="BD4:BD5"/>
    <mergeCell ref="BE4:BE5"/>
    <mergeCell ref="BF4:BF5"/>
    <mergeCell ref="BG4:BG5"/>
    <mergeCell ref="BH4:BH5"/>
    <mergeCell ref="BI4:BI5"/>
    <mergeCell ref="BJ4:BJ5"/>
    <mergeCell ref="BK4:BK5"/>
    <mergeCell ref="BL4:BL5"/>
    <mergeCell ref="BS4:BS5"/>
    <mergeCell ref="BT4:BT5"/>
    <mergeCell ref="BM4:BM5"/>
    <mergeCell ref="BN4:BN5"/>
    <mergeCell ref="BO4:BO5"/>
    <mergeCell ref="BP4:BP5"/>
    <mergeCell ref="BQ4:BQ5"/>
    <mergeCell ref="BR4:BR5"/>
  </mergeCells>
  <printOptions horizontalCentered="1"/>
  <pageMargins left="0.19" right="0.2" top="0.36" bottom="0.1968503937007874" header="0.2" footer="0.5118110236220472"/>
  <pageSetup horizontalDpi="600" verticalDpi="600" orientation="portrait" paperSize="9" scale="46" r:id="rId1"/>
  <colBreaks count="3" manualBreakCount="3">
    <brk id="43" max="69" man="1"/>
    <brk id="58" max="65535" man="1"/>
    <brk id="7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00FF"/>
  </sheetPr>
  <dimension ref="A1:BT8"/>
  <sheetViews>
    <sheetView view="pageBreakPreview" zoomScaleNormal="50" zoomScaleSheetLayoutView="100" zoomScalePageLayoutView="0" workbookViewId="0" topLeftCell="A1">
      <pane xSplit="3" ySplit="5" topLeftCell="AX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7" sqref="B7:BT38"/>
    </sheetView>
  </sheetViews>
  <sheetFormatPr defaultColWidth="9.00390625" defaultRowHeight="12.75"/>
  <cols>
    <col min="1" max="1" width="5.00390625" style="293" customWidth="1"/>
    <col min="2" max="2" width="38.375" style="293" customWidth="1"/>
    <col min="3" max="3" width="17.125" style="293" hidden="1" customWidth="1"/>
    <col min="4" max="4" width="15.375" style="293" customWidth="1"/>
    <col min="5" max="5" width="15.25390625" style="293" customWidth="1"/>
    <col min="6" max="6" width="17.375" style="293" hidden="1" customWidth="1"/>
    <col min="7" max="7" width="11.625" style="293" customWidth="1"/>
    <col min="8" max="8" width="12.25390625" style="293" customWidth="1"/>
    <col min="9" max="9" width="14.375" style="293" customWidth="1"/>
    <col min="10" max="10" width="12.625" style="293" customWidth="1"/>
    <col min="11" max="11" width="14.625" style="293" customWidth="1"/>
    <col min="12" max="12" width="13.875" style="293" customWidth="1"/>
    <col min="13" max="14" width="12.25390625" style="293" customWidth="1"/>
    <col min="15" max="15" width="11.625" style="293" customWidth="1"/>
    <col min="16" max="16" width="14.25390625" style="295" customWidth="1"/>
    <col min="17" max="17" width="13.00390625" style="295" customWidth="1"/>
    <col min="18" max="18" width="14.25390625" style="295" hidden="1" customWidth="1"/>
    <col min="19" max="19" width="15.75390625" style="293" customWidth="1"/>
    <col min="20" max="20" width="15.75390625" style="293" hidden="1" customWidth="1"/>
    <col min="21" max="21" width="12.75390625" style="293" customWidth="1"/>
    <col min="22" max="22" width="11.125" style="293" customWidth="1"/>
    <col min="23" max="23" width="12.625" style="293" customWidth="1"/>
    <col min="24" max="24" width="13.00390625" style="293" customWidth="1"/>
    <col min="25" max="25" width="9.875" style="293" customWidth="1"/>
    <col min="26" max="26" width="12.00390625" style="293" customWidth="1"/>
    <col min="27" max="27" width="9.875" style="293" customWidth="1"/>
    <col min="28" max="28" width="11.375" style="293" customWidth="1"/>
    <col min="29" max="29" width="10.375" style="293" customWidth="1"/>
    <col min="30" max="30" width="10.75390625" style="293" customWidth="1"/>
    <col min="31" max="31" width="9.875" style="293" customWidth="1"/>
    <col min="32" max="32" width="11.125" style="293" customWidth="1"/>
    <col min="33" max="33" width="9.875" style="293" customWidth="1"/>
    <col min="34" max="34" width="11.875" style="293" customWidth="1"/>
    <col min="35" max="35" width="10.875" style="293" customWidth="1"/>
    <col min="36" max="36" width="10.75390625" style="293" customWidth="1"/>
    <col min="37" max="38" width="9.875" style="293" customWidth="1"/>
    <col min="39" max="39" width="12.75390625" style="293" customWidth="1"/>
    <col min="40" max="40" width="16.25390625" style="293" customWidth="1"/>
    <col min="41" max="41" width="9.875" style="293" customWidth="1"/>
    <col min="42" max="42" width="11.625" style="293" customWidth="1"/>
    <col min="43" max="43" width="10.875" style="293" customWidth="1"/>
    <col min="44" max="44" width="12.25390625" style="293" customWidth="1"/>
    <col min="45" max="45" width="10.625" style="293" customWidth="1"/>
    <col min="46" max="46" width="12.875" style="293" customWidth="1"/>
    <col min="47" max="48" width="10.625" style="293" customWidth="1"/>
    <col min="49" max="49" width="12.625" style="293" customWidth="1"/>
    <col min="50" max="50" width="12.25390625" style="293" customWidth="1"/>
    <col min="51" max="51" width="11.00390625" style="293" customWidth="1"/>
    <col min="52" max="52" width="12.75390625" style="293" customWidth="1"/>
    <col min="53" max="53" width="16.75390625" style="293" hidden="1" customWidth="1"/>
    <col min="54" max="54" width="13.75390625" style="293" customWidth="1"/>
    <col min="55" max="55" width="16.875" style="293" hidden="1" customWidth="1"/>
    <col min="56" max="56" width="15.25390625" style="293" customWidth="1"/>
    <col min="57" max="57" width="16.625" style="293" hidden="1" customWidth="1"/>
    <col min="58" max="58" width="14.00390625" style="293" customWidth="1"/>
    <col min="59" max="59" width="17.375" style="293" hidden="1" customWidth="1"/>
    <col min="60" max="60" width="15.25390625" style="293" customWidth="1"/>
    <col min="61" max="61" width="16.875" style="293" hidden="1" customWidth="1"/>
    <col min="62" max="62" width="14.00390625" style="293" customWidth="1"/>
    <col min="63" max="63" width="18.00390625" style="293" hidden="1" customWidth="1"/>
    <col min="64" max="64" width="14.625" style="293" customWidth="1"/>
    <col min="65" max="65" width="17.375" style="293" hidden="1" customWidth="1"/>
    <col min="66" max="66" width="12.25390625" style="293" customWidth="1"/>
    <col min="67" max="67" width="16.875" style="293" hidden="1" customWidth="1"/>
    <col min="68" max="68" width="14.25390625" style="293" customWidth="1"/>
    <col min="69" max="69" width="14.25390625" style="293" hidden="1" customWidth="1"/>
    <col min="70" max="70" width="14.25390625" style="293" customWidth="1"/>
    <col min="71" max="71" width="16.875" style="293" hidden="1" customWidth="1"/>
    <col min="72" max="72" width="17.75390625" style="293" customWidth="1"/>
    <col min="73" max="16384" width="9.125" style="54" customWidth="1"/>
  </cols>
  <sheetData>
    <row r="1" spans="1:72" ht="18" customHeight="1">
      <c r="A1" s="437" t="s">
        <v>106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437"/>
      <c r="AU1" s="437"/>
      <c r="AV1" s="437"/>
      <c r="AW1" s="437"/>
      <c r="AX1" s="437"/>
      <c r="AY1" s="437"/>
      <c r="AZ1" s="437"/>
      <c r="BA1" s="437"/>
      <c r="BB1" s="437"/>
      <c r="BC1" s="437"/>
      <c r="BD1" s="437"/>
      <c r="BE1" s="437"/>
      <c r="BF1" s="437"/>
      <c r="BG1" s="437"/>
      <c r="BH1" s="437"/>
      <c r="BI1" s="437"/>
      <c r="BJ1" s="437"/>
      <c r="BK1" s="437"/>
      <c r="BL1" s="437"/>
      <c r="BM1" s="437"/>
      <c r="BN1" s="437"/>
      <c r="BO1" s="437"/>
      <c r="BP1" s="437"/>
      <c r="BQ1" s="437"/>
      <c r="BR1" s="437"/>
      <c r="BS1" s="437"/>
      <c r="BT1" s="438"/>
    </row>
    <row r="2" spans="1:72" ht="12.75" customHeight="1" thickBo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AT2" s="437"/>
      <c r="AU2" s="437"/>
      <c r="AV2" s="437"/>
      <c r="AW2" s="437"/>
      <c r="AX2" s="437"/>
      <c r="AY2" s="437"/>
      <c r="AZ2" s="437"/>
      <c r="BA2" s="437"/>
      <c r="BB2" s="437"/>
      <c r="BC2" s="437"/>
      <c r="BD2" s="437"/>
      <c r="BE2" s="437"/>
      <c r="BF2" s="437"/>
      <c r="BG2" s="437"/>
      <c r="BH2" s="437"/>
      <c r="BI2" s="437"/>
      <c r="BJ2" s="437"/>
      <c r="BK2" s="437"/>
      <c r="BL2" s="437"/>
      <c r="BM2" s="437"/>
      <c r="BN2" s="437"/>
      <c r="BO2" s="437"/>
      <c r="BP2" s="437"/>
      <c r="BQ2" s="437"/>
      <c r="BR2" s="437"/>
      <c r="BS2" s="437"/>
      <c r="BT2" s="438"/>
    </row>
    <row r="3" spans="1:72" ht="102.75" customHeight="1" hidden="1" thickBot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39"/>
      <c r="AP3" s="439"/>
      <c r="AQ3" s="439"/>
      <c r="AR3" s="439"/>
      <c r="AS3" s="439"/>
      <c r="AT3" s="439"/>
      <c r="AU3" s="439"/>
      <c r="AV3" s="439"/>
      <c r="AW3" s="439"/>
      <c r="AX3" s="439"/>
      <c r="AY3" s="439"/>
      <c r="AZ3" s="439"/>
      <c r="BA3" s="439"/>
      <c r="BB3" s="439"/>
      <c r="BC3" s="439"/>
      <c r="BD3" s="439"/>
      <c r="BE3" s="439"/>
      <c r="BF3" s="439"/>
      <c r="BG3" s="439"/>
      <c r="BH3" s="439"/>
      <c r="BI3" s="439"/>
      <c r="BJ3" s="439"/>
      <c r="BK3" s="439"/>
      <c r="BL3" s="439"/>
      <c r="BM3" s="439"/>
      <c r="BN3" s="439"/>
      <c r="BO3" s="439"/>
      <c r="BP3" s="439"/>
      <c r="BQ3" s="439"/>
      <c r="BR3" s="439"/>
      <c r="BS3" s="439"/>
      <c r="BT3" s="438"/>
    </row>
    <row r="4" spans="1:72" ht="18.75" customHeight="1" thickBot="1">
      <c r="A4" s="425" t="s">
        <v>1</v>
      </c>
      <c r="B4" s="427" t="s">
        <v>0</v>
      </c>
      <c r="C4" s="445" t="s">
        <v>58</v>
      </c>
      <c r="D4" s="427" t="s">
        <v>85</v>
      </c>
      <c r="E4" s="440" t="s">
        <v>86</v>
      </c>
      <c r="F4" s="432" t="s">
        <v>51</v>
      </c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3"/>
      <c r="R4" s="434" t="s">
        <v>59</v>
      </c>
      <c r="S4" s="406" t="s">
        <v>52</v>
      </c>
      <c r="T4" s="431" t="s">
        <v>56</v>
      </c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3"/>
      <c r="BA4" s="404" t="s">
        <v>62</v>
      </c>
      <c r="BB4" s="410" t="s">
        <v>87</v>
      </c>
      <c r="BC4" s="404" t="s">
        <v>63</v>
      </c>
      <c r="BD4" s="414" t="s">
        <v>88</v>
      </c>
      <c r="BE4" s="404" t="s">
        <v>64</v>
      </c>
      <c r="BF4" s="423" t="s">
        <v>89</v>
      </c>
      <c r="BG4" s="404" t="s">
        <v>65</v>
      </c>
      <c r="BH4" s="412" t="s">
        <v>90</v>
      </c>
      <c r="BI4" s="404" t="s">
        <v>66</v>
      </c>
      <c r="BJ4" s="414" t="s">
        <v>91</v>
      </c>
      <c r="BK4" s="404" t="s">
        <v>67</v>
      </c>
      <c r="BL4" s="420" t="s">
        <v>92</v>
      </c>
      <c r="BM4" s="404" t="s">
        <v>68</v>
      </c>
      <c r="BN4" s="408" t="s">
        <v>93</v>
      </c>
      <c r="BO4" s="404" t="s">
        <v>69</v>
      </c>
      <c r="BP4" s="410" t="s">
        <v>94</v>
      </c>
      <c r="BQ4" s="404" t="s">
        <v>71</v>
      </c>
      <c r="BR4" s="412" t="s">
        <v>95</v>
      </c>
      <c r="BS4" s="404" t="s">
        <v>70</v>
      </c>
      <c r="BT4" s="406" t="s">
        <v>3</v>
      </c>
    </row>
    <row r="5" spans="1:72" ht="123.75" customHeight="1" thickBot="1">
      <c r="A5" s="426"/>
      <c r="B5" s="428"/>
      <c r="C5" s="446"/>
      <c r="D5" s="428"/>
      <c r="E5" s="428"/>
      <c r="F5" s="333" t="s">
        <v>57</v>
      </c>
      <c r="G5" s="55" t="s">
        <v>80</v>
      </c>
      <c r="H5" s="55" t="s">
        <v>38</v>
      </c>
      <c r="I5" s="55" t="s">
        <v>83</v>
      </c>
      <c r="J5" s="55" t="s">
        <v>40</v>
      </c>
      <c r="K5" s="55" t="s">
        <v>73</v>
      </c>
      <c r="L5" s="55" t="s">
        <v>72</v>
      </c>
      <c r="M5" s="55" t="s">
        <v>9</v>
      </c>
      <c r="N5" s="55" t="s">
        <v>44</v>
      </c>
      <c r="O5" s="55" t="s">
        <v>43</v>
      </c>
      <c r="P5" s="57" t="s">
        <v>42</v>
      </c>
      <c r="Q5" s="58" t="s">
        <v>53</v>
      </c>
      <c r="R5" s="435"/>
      <c r="S5" s="407"/>
      <c r="T5" s="59" t="s">
        <v>60</v>
      </c>
      <c r="U5" s="60" t="s">
        <v>74</v>
      </c>
      <c r="V5" s="61" t="s">
        <v>2</v>
      </c>
      <c r="W5" s="55" t="s">
        <v>13</v>
      </c>
      <c r="X5" s="55" t="s">
        <v>14</v>
      </c>
      <c r="Y5" s="55" t="s">
        <v>15</v>
      </c>
      <c r="Z5" s="55" t="s">
        <v>45</v>
      </c>
      <c r="AA5" s="55" t="s">
        <v>10</v>
      </c>
      <c r="AB5" s="55" t="s">
        <v>81</v>
      </c>
      <c r="AC5" s="55" t="s">
        <v>17</v>
      </c>
      <c r="AD5" s="55" t="s">
        <v>18</v>
      </c>
      <c r="AE5" s="55" t="s">
        <v>19</v>
      </c>
      <c r="AF5" s="55" t="s">
        <v>20</v>
      </c>
      <c r="AG5" s="55" t="s">
        <v>21</v>
      </c>
      <c r="AH5" s="55" t="s">
        <v>22</v>
      </c>
      <c r="AI5" s="55" t="s">
        <v>27</v>
      </c>
      <c r="AJ5" s="55" t="s">
        <v>28</v>
      </c>
      <c r="AK5" s="55" t="s">
        <v>29</v>
      </c>
      <c r="AL5" s="55" t="s">
        <v>30</v>
      </c>
      <c r="AM5" s="55" t="s">
        <v>31</v>
      </c>
      <c r="AN5" s="55" t="s">
        <v>32</v>
      </c>
      <c r="AO5" s="55" t="s">
        <v>23</v>
      </c>
      <c r="AP5" s="55" t="s">
        <v>24</v>
      </c>
      <c r="AQ5" s="55" t="s">
        <v>25</v>
      </c>
      <c r="AR5" s="55" t="s">
        <v>11</v>
      </c>
      <c r="AS5" s="55" t="s">
        <v>12</v>
      </c>
      <c r="AT5" s="55" t="s">
        <v>46</v>
      </c>
      <c r="AU5" s="55" t="s">
        <v>47</v>
      </c>
      <c r="AV5" s="55" t="s">
        <v>48</v>
      </c>
      <c r="AW5" s="55" t="s">
        <v>49</v>
      </c>
      <c r="AX5" s="55" t="s">
        <v>50</v>
      </c>
      <c r="AY5" s="62" t="s">
        <v>26</v>
      </c>
      <c r="AZ5" s="58" t="s">
        <v>55</v>
      </c>
      <c r="BA5" s="405"/>
      <c r="BB5" s="411"/>
      <c r="BC5" s="405"/>
      <c r="BD5" s="415"/>
      <c r="BE5" s="405"/>
      <c r="BF5" s="424"/>
      <c r="BG5" s="405"/>
      <c r="BH5" s="413"/>
      <c r="BI5" s="405"/>
      <c r="BJ5" s="415"/>
      <c r="BK5" s="405"/>
      <c r="BL5" s="421"/>
      <c r="BM5" s="405"/>
      <c r="BN5" s="409"/>
      <c r="BO5" s="405"/>
      <c r="BP5" s="411"/>
      <c r="BQ5" s="405"/>
      <c r="BR5" s="413"/>
      <c r="BS5" s="405"/>
      <c r="BT5" s="407"/>
    </row>
    <row r="6" spans="1:72" ht="15.75">
      <c r="A6" s="83">
        <v>18</v>
      </c>
      <c r="B6" s="83" t="s">
        <v>7</v>
      </c>
      <c r="C6" s="63">
        <f>(117995+25959)*1.004319</f>
        <v>144575.737326</v>
      </c>
      <c r="D6" s="64">
        <f>(60009.34+37422.4)*0.667675</f>
        <v>65052.7370045</v>
      </c>
      <c r="E6" s="64">
        <f>(13202.05+7947.44)*0.658974</f>
        <v>13936.964023259998</v>
      </c>
      <c r="F6" s="86">
        <f>3698.06799*0.741232</f>
        <v>2741.12633236368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88">
        <f>SUM(G6:P6)</f>
        <v>0</v>
      </c>
      <c r="R6" s="67">
        <v>-66714</v>
      </c>
      <c r="S6" s="317"/>
      <c r="T6" s="69">
        <f>17205*1.880723</f>
        <v>32357.839215</v>
      </c>
      <c r="U6" s="70">
        <v>63.83</v>
      </c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87">
        <f>SUM(U6:AY6)</f>
        <v>63.83</v>
      </c>
      <c r="BA6" s="73">
        <v>500</v>
      </c>
      <c r="BB6" s="73"/>
      <c r="BC6" s="75"/>
      <c r="BD6" s="76"/>
      <c r="BE6" s="75">
        <f>131*1.05333</f>
        <v>137.98623</v>
      </c>
      <c r="BF6" s="66">
        <v>150.3</v>
      </c>
      <c r="BG6" s="75">
        <f>1344*1.182443</f>
        <v>1589.203392</v>
      </c>
      <c r="BH6" s="66">
        <f>1138.09*1.52508</f>
        <v>1735.6782971999999</v>
      </c>
      <c r="BI6" s="77"/>
      <c r="BJ6" s="72"/>
      <c r="BK6" s="77"/>
      <c r="BL6" s="68"/>
      <c r="BM6" s="78">
        <v>1147.9451999999999</v>
      </c>
      <c r="BN6" s="73"/>
      <c r="BO6" s="78">
        <v>1600</v>
      </c>
      <c r="BP6" s="80"/>
      <c r="BQ6" s="81"/>
      <c r="BR6" s="73"/>
      <c r="BS6" s="297">
        <f>C6+F6+R6+T6+BA6+BC6+BE6+BG6+BI6+BK6+BM6+BO6+BQ6</f>
        <v>117935.83769536366</v>
      </c>
      <c r="BT6" s="338">
        <f>BR6+BP6+BN6+BL6+BJ6+BH6+BF6+BD6+BB6+AZ6+S6+Q6+E6+D6</f>
        <v>80939.50932496</v>
      </c>
    </row>
    <row r="7" spans="16:18" ht="15.75">
      <c r="P7" s="294"/>
      <c r="Q7" s="294"/>
      <c r="R7" s="294"/>
    </row>
    <row r="8" spans="58:59" ht="15.75">
      <c r="BF8" s="296"/>
      <c r="BG8" s="296"/>
    </row>
  </sheetData>
  <sheetProtection/>
  <mergeCells count="30">
    <mergeCell ref="A1:BT3"/>
    <mergeCell ref="A4:A5"/>
    <mergeCell ref="B4:B5"/>
    <mergeCell ref="C4:C5"/>
    <mergeCell ref="D4:D5"/>
    <mergeCell ref="E4:E5"/>
    <mergeCell ref="F4:Q4"/>
    <mergeCell ref="R4:R5"/>
    <mergeCell ref="S4:S5"/>
    <mergeCell ref="T4:AZ4"/>
    <mergeCell ref="BA4:BA5"/>
    <mergeCell ref="BB4:BB5"/>
    <mergeCell ref="BC4:BC5"/>
    <mergeCell ref="BD4:BD5"/>
    <mergeCell ref="BE4:BE5"/>
    <mergeCell ref="BF4:BF5"/>
    <mergeCell ref="BG4:BG5"/>
    <mergeCell ref="BH4:BH5"/>
    <mergeCell ref="BI4:BI5"/>
    <mergeCell ref="BJ4:BJ5"/>
    <mergeCell ref="BK4:BK5"/>
    <mergeCell ref="BL4:BL5"/>
    <mergeCell ref="BS4:BS5"/>
    <mergeCell ref="BT4:BT5"/>
    <mergeCell ref="BM4:BM5"/>
    <mergeCell ref="BN4:BN5"/>
    <mergeCell ref="BO4:BO5"/>
    <mergeCell ref="BP4:BP5"/>
    <mergeCell ref="BQ4:BQ5"/>
    <mergeCell ref="BR4:BR5"/>
  </mergeCells>
  <printOptions horizontalCentered="1"/>
  <pageMargins left="0.19" right="0.2" top="0.36" bottom="0.1968503937007874" header="0.2" footer="0.5118110236220472"/>
  <pageSetup horizontalDpi="600" verticalDpi="600" orientation="portrait" paperSize="9" scale="46" r:id="rId1"/>
  <colBreaks count="2" manualBreakCount="2">
    <brk id="43" max="69" man="1"/>
    <brk id="5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X23"/>
  <sheetViews>
    <sheetView view="pageBreakPreview" zoomScaleNormal="5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7" sqref="A7:BT38"/>
    </sheetView>
  </sheetViews>
  <sheetFormatPr defaultColWidth="9.00390625" defaultRowHeight="12.75"/>
  <cols>
    <col min="1" max="1" width="5.00390625" style="293" customWidth="1"/>
    <col min="2" max="2" width="38.375" style="293" customWidth="1"/>
    <col min="3" max="3" width="18.625" style="293" hidden="1" customWidth="1"/>
    <col min="4" max="4" width="16.625" style="293" customWidth="1"/>
    <col min="5" max="5" width="15.375" style="293" customWidth="1"/>
    <col min="6" max="6" width="17.375" style="293" hidden="1" customWidth="1"/>
    <col min="7" max="7" width="11.625" style="293" customWidth="1"/>
    <col min="8" max="8" width="12.25390625" style="293" customWidth="1"/>
    <col min="9" max="9" width="14.375" style="293" customWidth="1"/>
    <col min="10" max="10" width="12.625" style="293" customWidth="1"/>
    <col min="11" max="11" width="14.625" style="293" customWidth="1"/>
    <col min="12" max="12" width="13.875" style="293" customWidth="1"/>
    <col min="13" max="13" width="12.25390625" style="293" customWidth="1"/>
    <col min="14" max="14" width="12.00390625" style="293" customWidth="1"/>
    <col min="15" max="15" width="11.625" style="293" customWidth="1"/>
    <col min="16" max="16" width="14.25390625" style="295" customWidth="1"/>
    <col min="17" max="17" width="13.00390625" style="295" customWidth="1"/>
    <col min="18" max="18" width="14.25390625" style="295" hidden="1" customWidth="1"/>
    <col min="19" max="19" width="15.75390625" style="293" customWidth="1"/>
    <col min="20" max="20" width="15.75390625" style="293" hidden="1" customWidth="1"/>
    <col min="21" max="21" width="12.75390625" style="293" customWidth="1"/>
    <col min="22" max="22" width="11.125" style="293" customWidth="1"/>
    <col min="23" max="23" width="12.625" style="293" customWidth="1"/>
    <col min="24" max="24" width="13.00390625" style="293" customWidth="1"/>
    <col min="25" max="25" width="10.875" style="293" customWidth="1"/>
    <col min="26" max="26" width="12.00390625" style="293" customWidth="1"/>
    <col min="27" max="27" width="9.875" style="293" customWidth="1"/>
    <col min="28" max="28" width="11.375" style="293" customWidth="1"/>
    <col min="29" max="29" width="10.375" style="293" customWidth="1"/>
    <col min="30" max="30" width="10.75390625" style="293" customWidth="1"/>
    <col min="31" max="31" width="9.875" style="293" customWidth="1"/>
    <col min="32" max="32" width="11.125" style="293" customWidth="1"/>
    <col min="33" max="33" width="9.875" style="293" customWidth="1"/>
    <col min="34" max="34" width="11.875" style="293" customWidth="1"/>
    <col min="35" max="35" width="10.875" style="293" customWidth="1"/>
    <col min="36" max="36" width="10.75390625" style="293" customWidth="1"/>
    <col min="37" max="38" width="9.875" style="293" customWidth="1"/>
    <col min="39" max="39" width="12.75390625" style="293" customWidth="1"/>
    <col min="40" max="40" width="16.25390625" style="293" customWidth="1"/>
    <col min="41" max="41" width="10.375" style="293" customWidth="1"/>
    <col min="42" max="42" width="11.625" style="293" customWidth="1"/>
    <col min="43" max="43" width="10.875" style="293" customWidth="1"/>
    <col min="44" max="44" width="12.25390625" style="293" customWidth="1"/>
    <col min="45" max="45" width="10.625" style="293" customWidth="1"/>
    <col min="46" max="46" width="11.75390625" style="293" customWidth="1"/>
    <col min="47" max="48" width="10.625" style="293" customWidth="1"/>
    <col min="49" max="49" width="11.625" style="293" customWidth="1"/>
    <col min="50" max="50" width="12.25390625" style="293" customWidth="1"/>
    <col min="51" max="51" width="11.00390625" style="293" customWidth="1"/>
    <col min="52" max="52" width="12.75390625" style="293" customWidth="1"/>
    <col min="53" max="53" width="16.75390625" style="293" hidden="1" customWidth="1"/>
    <col min="54" max="54" width="12.875" style="293" customWidth="1"/>
    <col min="55" max="55" width="16.875" style="293" hidden="1" customWidth="1"/>
    <col min="56" max="56" width="14.625" style="293" customWidth="1"/>
    <col min="57" max="57" width="16.625" style="293" hidden="1" customWidth="1"/>
    <col min="58" max="58" width="13.625" style="293" customWidth="1"/>
    <col min="59" max="59" width="17.375" style="293" hidden="1" customWidth="1"/>
    <col min="60" max="60" width="15.125" style="293" customWidth="1"/>
    <col min="61" max="61" width="16.875" style="293" hidden="1" customWidth="1"/>
    <col min="62" max="62" width="14.00390625" style="293" customWidth="1"/>
    <col min="63" max="63" width="18.00390625" style="293" hidden="1" customWidth="1"/>
    <col min="64" max="64" width="14.625" style="293" customWidth="1"/>
    <col min="65" max="65" width="17.375" style="293" hidden="1" customWidth="1"/>
    <col min="66" max="66" width="12.25390625" style="293" customWidth="1"/>
    <col min="67" max="67" width="16.875" style="293" hidden="1" customWidth="1"/>
    <col min="68" max="68" width="14.25390625" style="293" customWidth="1"/>
    <col min="69" max="69" width="14.25390625" style="293" hidden="1" customWidth="1"/>
    <col min="70" max="70" width="14.25390625" style="293" customWidth="1"/>
    <col min="71" max="71" width="18.125" style="293" hidden="1" customWidth="1"/>
    <col min="72" max="72" width="19.00390625" style="293" customWidth="1"/>
    <col min="73" max="16384" width="9.125" style="54" customWidth="1"/>
  </cols>
  <sheetData>
    <row r="1" spans="1:72" ht="18" customHeight="1">
      <c r="A1" s="437" t="s">
        <v>107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437"/>
      <c r="AU1" s="437"/>
      <c r="AV1" s="437"/>
      <c r="AW1" s="437"/>
      <c r="AX1" s="437"/>
      <c r="AY1" s="437"/>
      <c r="AZ1" s="437"/>
      <c r="BA1" s="437"/>
      <c r="BB1" s="437"/>
      <c r="BC1" s="437"/>
      <c r="BD1" s="437"/>
      <c r="BE1" s="437"/>
      <c r="BF1" s="437"/>
      <c r="BG1" s="437"/>
      <c r="BH1" s="437"/>
      <c r="BI1" s="437"/>
      <c r="BJ1" s="437"/>
      <c r="BK1" s="437"/>
      <c r="BL1" s="437"/>
      <c r="BM1" s="437"/>
      <c r="BN1" s="437"/>
      <c r="BO1" s="437"/>
      <c r="BP1" s="437"/>
      <c r="BQ1" s="437"/>
      <c r="BR1" s="437"/>
      <c r="BS1" s="437"/>
      <c r="BT1" s="438"/>
    </row>
    <row r="2" spans="1:72" ht="12.75" customHeight="1" thickBo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AT2" s="437"/>
      <c r="AU2" s="437"/>
      <c r="AV2" s="437"/>
      <c r="AW2" s="437"/>
      <c r="AX2" s="437"/>
      <c r="AY2" s="437"/>
      <c r="AZ2" s="437"/>
      <c r="BA2" s="437"/>
      <c r="BB2" s="437"/>
      <c r="BC2" s="437"/>
      <c r="BD2" s="437"/>
      <c r="BE2" s="437"/>
      <c r="BF2" s="437"/>
      <c r="BG2" s="437"/>
      <c r="BH2" s="437"/>
      <c r="BI2" s="437"/>
      <c r="BJ2" s="437"/>
      <c r="BK2" s="437"/>
      <c r="BL2" s="437"/>
      <c r="BM2" s="437"/>
      <c r="BN2" s="437"/>
      <c r="BO2" s="437"/>
      <c r="BP2" s="437"/>
      <c r="BQ2" s="437"/>
      <c r="BR2" s="437"/>
      <c r="BS2" s="437"/>
      <c r="BT2" s="438"/>
    </row>
    <row r="3" spans="1:72" ht="18.75" customHeight="1" hidden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39"/>
      <c r="AP3" s="439"/>
      <c r="AQ3" s="439"/>
      <c r="AR3" s="439"/>
      <c r="AS3" s="439"/>
      <c r="AT3" s="439"/>
      <c r="AU3" s="439"/>
      <c r="AV3" s="439"/>
      <c r="AW3" s="439"/>
      <c r="AX3" s="439"/>
      <c r="AY3" s="439"/>
      <c r="AZ3" s="439"/>
      <c r="BA3" s="439"/>
      <c r="BB3" s="439"/>
      <c r="BC3" s="439"/>
      <c r="BD3" s="439"/>
      <c r="BE3" s="439"/>
      <c r="BF3" s="439"/>
      <c r="BG3" s="439"/>
      <c r="BH3" s="439"/>
      <c r="BI3" s="439"/>
      <c r="BJ3" s="439"/>
      <c r="BK3" s="439"/>
      <c r="BL3" s="439"/>
      <c r="BM3" s="439"/>
      <c r="BN3" s="439"/>
      <c r="BO3" s="439"/>
      <c r="BP3" s="439"/>
      <c r="BQ3" s="439"/>
      <c r="BR3" s="439"/>
      <c r="BS3" s="439"/>
      <c r="BT3" s="438"/>
    </row>
    <row r="4" spans="1:72" ht="18.75" customHeight="1" thickBot="1">
      <c r="A4" s="425" t="s">
        <v>1</v>
      </c>
      <c r="B4" s="427" t="s">
        <v>0</v>
      </c>
      <c r="C4" s="429" t="s">
        <v>58</v>
      </c>
      <c r="D4" s="427" t="s">
        <v>85</v>
      </c>
      <c r="E4" s="440" t="s">
        <v>86</v>
      </c>
      <c r="F4" s="447" t="s">
        <v>51</v>
      </c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4" t="s">
        <v>59</v>
      </c>
      <c r="S4" s="406" t="s">
        <v>52</v>
      </c>
      <c r="T4" s="431" t="s">
        <v>56</v>
      </c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3"/>
      <c r="BA4" s="404" t="s">
        <v>62</v>
      </c>
      <c r="BB4" s="410" t="s">
        <v>87</v>
      </c>
      <c r="BC4" s="404" t="s">
        <v>63</v>
      </c>
      <c r="BD4" s="414" t="s">
        <v>88</v>
      </c>
      <c r="BE4" s="404" t="s">
        <v>64</v>
      </c>
      <c r="BF4" s="423" t="s">
        <v>89</v>
      </c>
      <c r="BG4" s="404" t="s">
        <v>65</v>
      </c>
      <c r="BH4" s="412" t="s">
        <v>90</v>
      </c>
      <c r="BI4" s="404" t="s">
        <v>66</v>
      </c>
      <c r="BJ4" s="414" t="s">
        <v>91</v>
      </c>
      <c r="BK4" s="404" t="s">
        <v>67</v>
      </c>
      <c r="BL4" s="420" t="s">
        <v>92</v>
      </c>
      <c r="BM4" s="404" t="s">
        <v>68</v>
      </c>
      <c r="BN4" s="408" t="s">
        <v>93</v>
      </c>
      <c r="BO4" s="404" t="s">
        <v>69</v>
      </c>
      <c r="BP4" s="410" t="s">
        <v>94</v>
      </c>
      <c r="BQ4" s="404" t="s">
        <v>71</v>
      </c>
      <c r="BR4" s="412" t="s">
        <v>95</v>
      </c>
      <c r="BS4" s="404" t="s">
        <v>70</v>
      </c>
      <c r="BT4" s="404" t="s">
        <v>3</v>
      </c>
    </row>
    <row r="5" spans="1:72" ht="109.5" customHeight="1" thickBot="1">
      <c r="A5" s="426"/>
      <c r="B5" s="428"/>
      <c r="C5" s="430"/>
      <c r="D5" s="428"/>
      <c r="E5" s="428"/>
      <c r="F5" s="56" t="s">
        <v>57</v>
      </c>
      <c r="G5" s="55" t="s">
        <v>80</v>
      </c>
      <c r="H5" s="55" t="s">
        <v>38</v>
      </c>
      <c r="I5" s="55" t="s">
        <v>39</v>
      </c>
      <c r="J5" s="55" t="s">
        <v>40</v>
      </c>
      <c r="K5" s="55" t="s">
        <v>73</v>
      </c>
      <c r="L5" s="55" t="s">
        <v>72</v>
      </c>
      <c r="M5" s="55" t="s">
        <v>9</v>
      </c>
      <c r="N5" s="55" t="s">
        <v>44</v>
      </c>
      <c r="O5" s="55" t="s">
        <v>43</v>
      </c>
      <c r="P5" s="57" t="s">
        <v>42</v>
      </c>
      <c r="Q5" s="58" t="s">
        <v>53</v>
      </c>
      <c r="R5" s="435"/>
      <c r="S5" s="407"/>
      <c r="T5" s="59" t="s">
        <v>60</v>
      </c>
      <c r="U5" s="60" t="s">
        <v>74</v>
      </c>
      <c r="V5" s="61" t="s">
        <v>2</v>
      </c>
      <c r="W5" s="55" t="s">
        <v>13</v>
      </c>
      <c r="X5" s="55" t="s">
        <v>14</v>
      </c>
      <c r="Y5" s="55" t="s">
        <v>15</v>
      </c>
      <c r="Z5" s="55" t="s">
        <v>45</v>
      </c>
      <c r="AA5" s="55" t="s">
        <v>10</v>
      </c>
      <c r="AB5" s="55" t="s">
        <v>81</v>
      </c>
      <c r="AC5" s="55" t="s">
        <v>17</v>
      </c>
      <c r="AD5" s="55" t="s">
        <v>18</v>
      </c>
      <c r="AE5" s="55" t="s">
        <v>19</v>
      </c>
      <c r="AF5" s="55" t="s">
        <v>20</v>
      </c>
      <c r="AG5" s="55" t="s">
        <v>21</v>
      </c>
      <c r="AH5" s="55" t="s">
        <v>22</v>
      </c>
      <c r="AI5" s="55" t="s">
        <v>27</v>
      </c>
      <c r="AJ5" s="55" t="s">
        <v>28</v>
      </c>
      <c r="AK5" s="55" t="s">
        <v>29</v>
      </c>
      <c r="AL5" s="55" t="s">
        <v>30</v>
      </c>
      <c r="AM5" s="55" t="s">
        <v>31</v>
      </c>
      <c r="AN5" s="55" t="s">
        <v>32</v>
      </c>
      <c r="AO5" s="55" t="s">
        <v>23</v>
      </c>
      <c r="AP5" s="55" t="s">
        <v>24</v>
      </c>
      <c r="AQ5" s="55" t="s">
        <v>25</v>
      </c>
      <c r="AR5" s="55" t="s">
        <v>11</v>
      </c>
      <c r="AS5" s="55" t="s">
        <v>12</v>
      </c>
      <c r="AT5" s="55" t="s">
        <v>46</v>
      </c>
      <c r="AU5" s="55" t="s">
        <v>47</v>
      </c>
      <c r="AV5" s="55" t="s">
        <v>48</v>
      </c>
      <c r="AW5" s="55" t="s">
        <v>49</v>
      </c>
      <c r="AX5" s="55" t="s">
        <v>50</v>
      </c>
      <c r="AY5" s="62" t="s">
        <v>26</v>
      </c>
      <c r="AZ5" s="58" t="s">
        <v>55</v>
      </c>
      <c r="BA5" s="405"/>
      <c r="BB5" s="411"/>
      <c r="BC5" s="405"/>
      <c r="BD5" s="415"/>
      <c r="BE5" s="405"/>
      <c r="BF5" s="424"/>
      <c r="BG5" s="405"/>
      <c r="BH5" s="413"/>
      <c r="BI5" s="405"/>
      <c r="BJ5" s="415"/>
      <c r="BK5" s="405"/>
      <c r="BL5" s="421"/>
      <c r="BM5" s="405"/>
      <c r="BN5" s="409"/>
      <c r="BO5" s="405"/>
      <c r="BP5" s="411"/>
      <c r="BQ5" s="405"/>
      <c r="BR5" s="413"/>
      <c r="BS5" s="405"/>
      <c r="BT5" s="405"/>
    </row>
    <row r="6" spans="1:72" ht="22.5" customHeight="1">
      <c r="A6" s="83">
        <v>18</v>
      </c>
      <c r="B6" s="83" t="s">
        <v>7</v>
      </c>
      <c r="C6" s="63">
        <f>209945+46188</f>
        <v>256133</v>
      </c>
      <c r="D6" s="64">
        <f>(222280.75+42577.88)*0.580106</f>
        <v>153646.08041478</v>
      </c>
      <c r="E6" s="64">
        <f>(48901.77+8471.99)*0.587203</f>
        <v>33690.04399328</v>
      </c>
      <c r="F6" s="86">
        <f>(178*1.490136)*1.118629</f>
        <v>296.70986315083195</v>
      </c>
      <c r="G6" s="66"/>
      <c r="H6" s="66"/>
      <c r="I6" s="66">
        <v>856.76</v>
      </c>
      <c r="J6" s="66"/>
      <c r="K6" s="66"/>
      <c r="L6" s="66"/>
      <c r="M6" s="66"/>
      <c r="N6" s="66"/>
      <c r="O6" s="66"/>
      <c r="P6" s="66"/>
      <c r="Q6" s="88">
        <f aca="true" t="shared" si="0" ref="Q6:Q20">SUM(G6:P6)</f>
        <v>856.76</v>
      </c>
      <c r="R6" s="67">
        <f>21697*1.107341</f>
        <v>24025.977677</v>
      </c>
      <c r="S6" s="317">
        <v>38891.19</v>
      </c>
      <c r="T6" s="69">
        <f>1230*1.051782</f>
        <v>1293.69186</v>
      </c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87">
        <f aca="true" t="shared" si="1" ref="AZ6:AZ20">SUM(U6:AY6)</f>
        <v>0</v>
      </c>
      <c r="BA6" s="80">
        <v>500</v>
      </c>
      <c r="BB6" s="95"/>
      <c r="BC6" s="339"/>
      <c r="BD6" s="76"/>
      <c r="BE6" s="75">
        <v>387</v>
      </c>
      <c r="BF6" s="66">
        <v>200.4</v>
      </c>
      <c r="BG6" s="75">
        <v>5397</v>
      </c>
      <c r="BH6" s="66">
        <v>2160</v>
      </c>
      <c r="BI6" s="77"/>
      <c r="BJ6" s="72"/>
      <c r="BK6" s="77"/>
      <c r="BL6" s="68"/>
      <c r="BM6" s="78">
        <v>1255.3960650000001</v>
      </c>
      <c r="BN6" s="73"/>
      <c r="BO6" s="78"/>
      <c r="BP6" s="73"/>
      <c r="BQ6" s="306"/>
      <c r="BR6" s="73"/>
      <c r="BS6" s="337">
        <f>C6+F6+R6+T6+BA6+BC6+BE6+BG6+BI6+BK6+BM6+BO6+BQ6</f>
        <v>289288.77546515083</v>
      </c>
      <c r="BT6" s="82">
        <f>BR6+BP6+BN6+BL6+BJ6+BH6+BF6+BD6+BB6+AZ6+S6+Q6+E6+D6</f>
        <v>229444.47440806002</v>
      </c>
    </row>
    <row r="7" spans="1:72" ht="16.5" hidden="1" thickBot="1">
      <c r="A7" s="105">
        <v>41</v>
      </c>
      <c r="B7" s="106" t="s">
        <v>33</v>
      </c>
      <c r="C7" s="106">
        <f>72103+15863</f>
        <v>87966</v>
      </c>
      <c r="D7" s="312">
        <v>28407.57</v>
      </c>
      <c r="E7" s="312">
        <v>6250.47</v>
      </c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>
        <f t="shared" si="0"/>
        <v>0</v>
      </c>
      <c r="R7" s="108"/>
      <c r="S7" s="109"/>
      <c r="T7" s="110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326">
        <f t="shared" si="1"/>
        <v>0</v>
      </c>
      <c r="BA7" s="110"/>
      <c r="BB7" s="113"/>
      <c r="BC7" s="116"/>
      <c r="BD7" s="115"/>
      <c r="BE7" s="105"/>
      <c r="BF7" s="112"/>
      <c r="BG7" s="105"/>
      <c r="BH7" s="112"/>
      <c r="BI7" s="105"/>
      <c r="BJ7" s="105"/>
      <c r="BK7" s="105"/>
      <c r="BL7" s="109"/>
      <c r="BM7" s="115"/>
      <c r="BN7" s="110"/>
      <c r="BO7" s="115"/>
      <c r="BP7" s="114"/>
      <c r="BQ7" s="343"/>
      <c r="BR7" s="110"/>
      <c r="BS7" s="345">
        <f>C7+F7+R7+T7+BA7+BC7+BE7+BG7+BI7+BK7+BM7+BO7+BQ7</f>
        <v>87966</v>
      </c>
      <c r="BT7" s="118">
        <f>D7+E7+Q7+S7+AZ7+BB7+BD7+BF7+BH7+BJ7+BL7+BN7+BP7+BR7</f>
        <v>34658.04</v>
      </c>
    </row>
    <row r="8" spans="1:72" ht="16.5" hidden="1" thickBot="1">
      <c r="A8" s="119">
        <v>42</v>
      </c>
      <c r="B8" s="119" t="s">
        <v>34</v>
      </c>
      <c r="C8" s="120">
        <f>C9+C10</f>
        <v>657010</v>
      </c>
      <c r="D8" s="121">
        <f>D9+D10</f>
        <v>239111.69</v>
      </c>
      <c r="E8" s="121">
        <f aca="true" t="shared" si="2" ref="E8:BS8">E9+E10</f>
        <v>52658.28</v>
      </c>
      <c r="F8" s="122">
        <f t="shared" si="2"/>
        <v>750</v>
      </c>
      <c r="G8" s="122">
        <f t="shared" si="2"/>
        <v>0</v>
      </c>
      <c r="H8" s="122">
        <f t="shared" si="2"/>
        <v>0</v>
      </c>
      <c r="I8" s="122">
        <f t="shared" si="2"/>
        <v>0</v>
      </c>
      <c r="J8" s="122">
        <f t="shared" si="2"/>
        <v>0</v>
      </c>
      <c r="K8" s="122">
        <f t="shared" si="2"/>
        <v>0</v>
      </c>
      <c r="L8" s="122">
        <f t="shared" si="2"/>
        <v>4891</v>
      </c>
      <c r="M8" s="122">
        <f t="shared" si="2"/>
        <v>0</v>
      </c>
      <c r="N8" s="122">
        <f t="shared" si="2"/>
        <v>0</v>
      </c>
      <c r="O8" s="122">
        <f t="shared" si="2"/>
        <v>0</v>
      </c>
      <c r="P8" s="122">
        <f t="shared" si="2"/>
        <v>0</v>
      </c>
      <c r="Q8" s="123">
        <f t="shared" si="2"/>
        <v>4891</v>
      </c>
      <c r="R8" s="120">
        <f t="shared" si="2"/>
        <v>0</v>
      </c>
      <c r="S8" s="124">
        <f t="shared" si="2"/>
        <v>0</v>
      </c>
      <c r="T8" s="124">
        <f t="shared" si="2"/>
        <v>772</v>
      </c>
      <c r="U8" s="125">
        <f t="shared" si="2"/>
        <v>0</v>
      </c>
      <c r="V8" s="126">
        <f t="shared" si="2"/>
        <v>0</v>
      </c>
      <c r="W8" s="122">
        <f t="shared" si="2"/>
        <v>0</v>
      </c>
      <c r="X8" s="122">
        <f t="shared" si="2"/>
        <v>0</v>
      </c>
      <c r="Y8" s="122">
        <f t="shared" si="2"/>
        <v>0</v>
      </c>
      <c r="Z8" s="122">
        <f t="shared" si="2"/>
        <v>0</v>
      </c>
      <c r="AA8" s="122">
        <f t="shared" si="2"/>
        <v>0</v>
      </c>
      <c r="AB8" s="122">
        <f t="shared" si="2"/>
        <v>0</v>
      </c>
      <c r="AC8" s="122">
        <f t="shared" si="2"/>
        <v>0</v>
      </c>
      <c r="AD8" s="122">
        <f t="shared" si="2"/>
        <v>0</v>
      </c>
      <c r="AE8" s="122">
        <f t="shared" si="2"/>
        <v>0</v>
      </c>
      <c r="AF8" s="122">
        <f t="shared" si="2"/>
        <v>0</v>
      </c>
      <c r="AG8" s="122">
        <f t="shared" si="2"/>
        <v>0</v>
      </c>
      <c r="AH8" s="122">
        <f t="shared" si="2"/>
        <v>0</v>
      </c>
      <c r="AI8" s="122">
        <f t="shared" si="2"/>
        <v>0</v>
      </c>
      <c r="AJ8" s="122">
        <f t="shared" si="2"/>
        <v>0</v>
      </c>
      <c r="AK8" s="122">
        <f t="shared" si="2"/>
        <v>0</v>
      </c>
      <c r="AL8" s="122">
        <f t="shared" si="2"/>
        <v>0</v>
      </c>
      <c r="AM8" s="122">
        <f t="shared" si="2"/>
        <v>0</v>
      </c>
      <c r="AN8" s="122">
        <f t="shared" si="2"/>
        <v>0</v>
      </c>
      <c r="AO8" s="122">
        <f t="shared" si="2"/>
        <v>0</v>
      </c>
      <c r="AP8" s="122">
        <f t="shared" si="2"/>
        <v>0</v>
      </c>
      <c r="AQ8" s="122">
        <f t="shared" si="2"/>
        <v>0</v>
      </c>
      <c r="AR8" s="122">
        <f t="shared" si="2"/>
        <v>0</v>
      </c>
      <c r="AS8" s="122">
        <f t="shared" si="2"/>
        <v>0</v>
      </c>
      <c r="AT8" s="122">
        <f t="shared" si="2"/>
        <v>0</v>
      </c>
      <c r="AU8" s="122">
        <f t="shared" si="2"/>
        <v>0</v>
      </c>
      <c r="AV8" s="122">
        <f t="shared" si="2"/>
        <v>0</v>
      </c>
      <c r="AW8" s="122">
        <f t="shared" si="2"/>
        <v>0</v>
      </c>
      <c r="AX8" s="122">
        <f t="shared" si="2"/>
        <v>0</v>
      </c>
      <c r="AY8" s="123">
        <f t="shared" si="2"/>
        <v>0</v>
      </c>
      <c r="AZ8" s="127">
        <f t="shared" si="2"/>
        <v>0</v>
      </c>
      <c r="BA8" s="128">
        <f t="shared" si="2"/>
        <v>789</v>
      </c>
      <c r="BB8" s="128">
        <f t="shared" si="2"/>
        <v>0</v>
      </c>
      <c r="BC8" s="119">
        <f>BC9+BC10</f>
        <v>0</v>
      </c>
      <c r="BD8" s="119">
        <f t="shared" si="2"/>
        <v>0</v>
      </c>
      <c r="BE8" s="119">
        <f t="shared" si="2"/>
        <v>337</v>
      </c>
      <c r="BF8" s="123">
        <f t="shared" si="2"/>
        <v>294.04</v>
      </c>
      <c r="BG8" s="123">
        <f t="shared" si="2"/>
        <v>1784</v>
      </c>
      <c r="BH8" s="123">
        <f t="shared" si="2"/>
        <v>984.29</v>
      </c>
      <c r="BI8" s="119">
        <f t="shared" si="2"/>
        <v>0</v>
      </c>
      <c r="BJ8" s="123">
        <f t="shared" si="2"/>
        <v>0</v>
      </c>
      <c r="BK8" s="123">
        <f t="shared" si="2"/>
        <v>0</v>
      </c>
      <c r="BL8" s="124">
        <f t="shared" si="2"/>
        <v>0</v>
      </c>
      <c r="BM8" s="124">
        <f t="shared" si="2"/>
        <v>0</v>
      </c>
      <c r="BN8" s="128">
        <f t="shared" si="2"/>
        <v>0</v>
      </c>
      <c r="BO8" s="128">
        <f t="shared" si="2"/>
        <v>0</v>
      </c>
      <c r="BP8" s="119">
        <f t="shared" si="2"/>
        <v>0</v>
      </c>
      <c r="BQ8" s="119">
        <f t="shared" si="2"/>
        <v>0</v>
      </c>
      <c r="BR8" s="128">
        <f t="shared" si="2"/>
        <v>0</v>
      </c>
      <c r="BS8" s="346">
        <f t="shared" si="2"/>
        <v>661442</v>
      </c>
      <c r="BT8" s="129">
        <f>BT9+BT10</f>
        <v>297939.3</v>
      </c>
    </row>
    <row r="9" spans="1:76" ht="15.75" hidden="1">
      <c r="A9" s="71">
        <v>43</v>
      </c>
      <c r="B9" s="71" t="s">
        <v>8</v>
      </c>
      <c r="C9" s="71">
        <v>144542</v>
      </c>
      <c r="D9" s="64">
        <v>52604.57</v>
      </c>
      <c r="E9" s="64">
        <v>11584.82</v>
      </c>
      <c r="F9" s="71">
        <v>750</v>
      </c>
      <c r="G9" s="71"/>
      <c r="H9" s="71"/>
      <c r="I9" s="71"/>
      <c r="J9" s="71"/>
      <c r="K9" s="71"/>
      <c r="L9" s="71">
        <v>4891</v>
      </c>
      <c r="M9" s="71"/>
      <c r="N9" s="71"/>
      <c r="O9" s="71"/>
      <c r="P9" s="71"/>
      <c r="Q9" s="130">
        <f t="shared" si="0"/>
        <v>4891</v>
      </c>
      <c r="R9" s="131"/>
      <c r="S9" s="68"/>
      <c r="T9" s="73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66">
        <f t="shared" si="1"/>
        <v>0</v>
      </c>
      <c r="BA9" s="73"/>
      <c r="BB9" s="74"/>
      <c r="BC9" s="77"/>
      <c r="BD9" s="79"/>
      <c r="BE9" s="77"/>
      <c r="BF9" s="72"/>
      <c r="BG9" s="77"/>
      <c r="BH9" s="72"/>
      <c r="BI9" s="77"/>
      <c r="BJ9" s="77"/>
      <c r="BK9" s="77"/>
      <c r="BL9" s="68"/>
      <c r="BM9" s="79"/>
      <c r="BN9" s="73"/>
      <c r="BO9" s="79"/>
      <c r="BP9" s="80"/>
      <c r="BQ9" s="80"/>
      <c r="BR9" s="73"/>
      <c r="BS9" s="347">
        <f>C9+F9+R9+T9+BA9+BC9+BE9+BG9+BI9+BK9+BM9+BO9</f>
        <v>145292</v>
      </c>
      <c r="BT9" s="82">
        <f>D9+E9+Q9+S9+AZ9+BB9+BD9+BF9+BH9+BJ9+BL9+BN9+BP9</f>
        <v>69080.39</v>
      </c>
      <c r="BU9" s="133"/>
      <c r="BV9" s="133"/>
      <c r="BW9" s="133"/>
      <c r="BX9" s="133"/>
    </row>
    <row r="10" spans="1:72" ht="15.75" hidden="1">
      <c r="A10" s="102">
        <v>44</v>
      </c>
      <c r="B10" s="102" t="s">
        <v>4</v>
      </c>
      <c r="C10" s="103">
        <f>(538533+118477)-144542</f>
        <v>512468</v>
      </c>
      <c r="D10" s="64">
        <f>239111.69-52604.57</f>
        <v>186507.12</v>
      </c>
      <c r="E10" s="64">
        <f>52658.28-11584.82</f>
        <v>41073.46</v>
      </c>
      <c r="F10" s="102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130">
        <f t="shared" si="0"/>
        <v>0</v>
      </c>
      <c r="R10" s="135"/>
      <c r="S10" s="136"/>
      <c r="T10" s="137">
        <v>772</v>
      </c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66">
        <f t="shared" si="1"/>
        <v>0</v>
      </c>
      <c r="BA10" s="138">
        <v>789</v>
      </c>
      <c r="BB10" s="139"/>
      <c r="BC10" s="140"/>
      <c r="BD10" s="141"/>
      <c r="BE10" s="142">
        <v>337</v>
      </c>
      <c r="BF10" s="143">
        <f>206.78+87.26</f>
        <v>294.04</v>
      </c>
      <c r="BG10" s="142">
        <v>1784</v>
      </c>
      <c r="BH10" s="143">
        <v>984.29</v>
      </c>
      <c r="BI10" s="77"/>
      <c r="BJ10" s="77"/>
      <c r="BK10" s="142"/>
      <c r="BL10" s="136"/>
      <c r="BM10" s="141"/>
      <c r="BN10" s="137"/>
      <c r="BO10" s="141"/>
      <c r="BP10" s="144"/>
      <c r="BQ10" s="144"/>
      <c r="BR10" s="334"/>
      <c r="BS10" s="348">
        <f>C10+F10+R10+T10+BA10+BC10+BE10+BG10+BI10+BK10+BM10+BO10</f>
        <v>516150</v>
      </c>
      <c r="BT10" s="146">
        <f>D10+E10+Q10+S10+AZ10+BB10+BD10+BF10+BH10+BJ10+BL10+BN10+BP10</f>
        <v>228858.91</v>
      </c>
    </row>
    <row r="11" spans="1:72" ht="36.75" customHeight="1" hidden="1" thickBot="1">
      <c r="A11" s="147">
        <v>45</v>
      </c>
      <c r="B11" s="148" t="s">
        <v>54</v>
      </c>
      <c r="C11" s="148">
        <f>387499+85250</f>
        <v>472749</v>
      </c>
      <c r="D11" s="311">
        <v>184120.08</v>
      </c>
      <c r="E11" s="311">
        <v>40990.56</v>
      </c>
      <c r="F11" s="149">
        <v>778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50">
        <f t="shared" si="0"/>
        <v>0</v>
      </c>
      <c r="R11" s="151"/>
      <c r="S11" s="152"/>
      <c r="T11" s="153">
        <v>5202</v>
      </c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>
        <v>9442.98</v>
      </c>
      <c r="AP11" s="154"/>
      <c r="AQ11" s="154"/>
      <c r="AR11" s="154">
        <f>4766.69+1000.63+5980.89+2801.78</f>
        <v>14549.99</v>
      </c>
      <c r="AS11" s="154"/>
      <c r="AT11" s="154"/>
      <c r="AU11" s="154"/>
      <c r="AV11" s="154"/>
      <c r="AW11" s="154"/>
      <c r="AX11" s="154"/>
      <c r="AY11" s="154"/>
      <c r="AZ11" s="155">
        <f t="shared" si="1"/>
        <v>23992.97</v>
      </c>
      <c r="BA11" s="153">
        <v>454</v>
      </c>
      <c r="BB11" s="156"/>
      <c r="BC11" s="151"/>
      <c r="BD11" s="157"/>
      <c r="BE11" s="151">
        <v>135</v>
      </c>
      <c r="BF11" s="155"/>
      <c r="BG11" s="151">
        <v>2312</v>
      </c>
      <c r="BH11" s="155"/>
      <c r="BI11" s="147"/>
      <c r="BJ11" s="147"/>
      <c r="BK11" s="147"/>
      <c r="BL11" s="152"/>
      <c r="BM11" s="157"/>
      <c r="BN11" s="154"/>
      <c r="BO11" s="157"/>
      <c r="BP11" s="158"/>
      <c r="BQ11" s="158"/>
      <c r="BR11" s="154"/>
      <c r="BS11" s="349">
        <f>C11+F11+R11+T11+BA11+BC11+BE11+BG11+BI11+BK11+BM11+BO11+BQ11</f>
        <v>481630</v>
      </c>
      <c r="BT11" s="160">
        <f>D11+E11+Q11+S11+AZ11+BB11+BD11+BF11+BH11+BJ11+BL11+BN11+BP11+BR11</f>
        <v>249103.61</v>
      </c>
    </row>
    <row r="12" spans="1:72" s="176" customFormat="1" ht="16.5" hidden="1" thickBot="1">
      <c r="A12" s="161">
        <v>46</v>
      </c>
      <c r="B12" s="162">
        <v>611161</v>
      </c>
      <c r="C12" s="325">
        <f aca="true" t="shared" si="3" ref="C12:BN12">C13+C14+C15</f>
        <v>821298.07604</v>
      </c>
      <c r="D12" s="163">
        <f t="shared" si="3"/>
        <v>458958.10274689994</v>
      </c>
      <c r="E12" s="163">
        <f t="shared" si="3"/>
        <v>100347.474926</v>
      </c>
      <c r="F12" s="164">
        <f t="shared" si="3"/>
        <v>117072</v>
      </c>
      <c r="G12" s="165">
        <f t="shared" si="3"/>
        <v>0</v>
      </c>
      <c r="H12" s="163">
        <f t="shared" si="3"/>
        <v>0</v>
      </c>
      <c r="I12" s="165">
        <f t="shared" si="3"/>
        <v>0</v>
      </c>
      <c r="J12" s="165">
        <f t="shared" si="3"/>
        <v>0</v>
      </c>
      <c r="K12" s="165">
        <f t="shared" si="3"/>
        <v>0</v>
      </c>
      <c r="L12" s="165">
        <f t="shared" si="3"/>
        <v>0</v>
      </c>
      <c r="M12" s="165">
        <f t="shared" si="3"/>
        <v>0</v>
      </c>
      <c r="N12" s="165">
        <f t="shared" si="3"/>
        <v>0</v>
      </c>
      <c r="O12" s="165">
        <f t="shared" si="3"/>
        <v>0</v>
      </c>
      <c r="P12" s="165">
        <f t="shared" si="3"/>
        <v>0</v>
      </c>
      <c r="Q12" s="166">
        <f t="shared" si="3"/>
        <v>0</v>
      </c>
      <c r="R12" s="161">
        <f t="shared" si="3"/>
        <v>0</v>
      </c>
      <c r="S12" s="167">
        <f t="shared" si="3"/>
        <v>0</v>
      </c>
      <c r="T12" s="167">
        <f t="shared" si="3"/>
        <v>101744</v>
      </c>
      <c r="U12" s="168">
        <f t="shared" si="3"/>
        <v>0</v>
      </c>
      <c r="V12" s="165">
        <f t="shared" si="3"/>
        <v>0</v>
      </c>
      <c r="W12" s="165">
        <f t="shared" si="3"/>
        <v>0</v>
      </c>
      <c r="X12" s="165">
        <f t="shared" si="3"/>
        <v>0</v>
      </c>
      <c r="Y12" s="165">
        <f t="shared" si="3"/>
        <v>3796.74</v>
      </c>
      <c r="Z12" s="165">
        <f t="shared" si="3"/>
        <v>0</v>
      </c>
      <c r="AA12" s="165">
        <f t="shared" si="3"/>
        <v>0</v>
      </c>
      <c r="AB12" s="165">
        <f t="shared" si="3"/>
        <v>0</v>
      </c>
      <c r="AC12" s="165">
        <f t="shared" si="3"/>
        <v>0</v>
      </c>
      <c r="AD12" s="165">
        <f t="shared" si="3"/>
        <v>0</v>
      </c>
      <c r="AE12" s="165">
        <f t="shared" si="3"/>
        <v>0</v>
      </c>
      <c r="AF12" s="165">
        <f t="shared" si="3"/>
        <v>0</v>
      </c>
      <c r="AG12" s="165">
        <f t="shared" si="3"/>
        <v>0</v>
      </c>
      <c r="AH12" s="165">
        <f t="shared" si="3"/>
        <v>0</v>
      </c>
      <c r="AI12" s="165">
        <f t="shared" si="3"/>
        <v>0</v>
      </c>
      <c r="AJ12" s="165">
        <f t="shared" si="3"/>
        <v>0</v>
      </c>
      <c r="AK12" s="165">
        <f t="shared" si="3"/>
        <v>1140</v>
      </c>
      <c r="AL12" s="165">
        <f t="shared" si="3"/>
        <v>0</v>
      </c>
      <c r="AM12" s="165">
        <f t="shared" si="3"/>
        <v>3200</v>
      </c>
      <c r="AN12" s="165">
        <f t="shared" si="3"/>
        <v>1100</v>
      </c>
      <c r="AO12" s="165">
        <f t="shared" si="3"/>
        <v>88549.75</v>
      </c>
      <c r="AP12" s="165">
        <f t="shared" si="3"/>
        <v>0</v>
      </c>
      <c r="AQ12" s="165">
        <f t="shared" si="3"/>
        <v>0</v>
      </c>
      <c r="AR12" s="165">
        <f t="shared" si="3"/>
        <v>0</v>
      </c>
      <c r="AS12" s="165">
        <f t="shared" si="3"/>
        <v>0</v>
      </c>
      <c r="AT12" s="165">
        <f t="shared" si="3"/>
        <v>0</v>
      </c>
      <c r="AU12" s="165">
        <f t="shared" si="3"/>
        <v>0</v>
      </c>
      <c r="AV12" s="165">
        <f t="shared" si="3"/>
        <v>0</v>
      </c>
      <c r="AW12" s="165">
        <f t="shared" si="3"/>
        <v>0</v>
      </c>
      <c r="AX12" s="165">
        <f t="shared" si="3"/>
        <v>0</v>
      </c>
      <c r="AY12" s="166">
        <f t="shared" si="3"/>
        <v>438</v>
      </c>
      <c r="AZ12" s="166">
        <f t="shared" si="3"/>
        <v>98224.49</v>
      </c>
      <c r="BA12" s="169">
        <f t="shared" si="3"/>
        <v>1063</v>
      </c>
      <c r="BB12" s="169">
        <f t="shared" si="3"/>
        <v>0</v>
      </c>
      <c r="BC12" s="302">
        <f t="shared" si="3"/>
        <v>0</v>
      </c>
      <c r="BD12" s="310">
        <f t="shared" si="3"/>
        <v>0</v>
      </c>
      <c r="BE12" s="310">
        <f t="shared" si="3"/>
        <v>1361</v>
      </c>
      <c r="BF12" s="309">
        <f t="shared" si="3"/>
        <v>5794.18</v>
      </c>
      <c r="BG12" s="171">
        <f t="shared" si="3"/>
        <v>21109</v>
      </c>
      <c r="BH12" s="171">
        <f t="shared" si="3"/>
        <v>27384.83</v>
      </c>
      <c r="BI12" s="172">
        <f t="shared" si="3"/>
        <v>0</v>
      </c>
      <c r="BJ12" s="171">
        <f t="shared" si="3"/>
        <v>0</v>
      </c>
      <c r="BK12" s="171">
        <f t="shared" si="3"/>
        <v>0</v>
      </c>
      <c r="BL12" s="173">
        <f t="shared" si="3"/>
        <v>0</v>
      </c>
      <c r="BM12" s="173">
        <f t="shared" si="3"/>
        <v>535</v>
      </c>
      <c r="BN12" s="169">
        <f t="shared" si="3"/>
        <v>0</v>
      </c>
      <c r="BO12" s="169">
        <f aca="true" t="shared" si="4" ref="BO12:BT12">BO13+BO14+BO15</f>
        <v>0</v>
      </c>
      <c r="BP12" s="170">
        <f t="shared" si="4"/>
        <v>0</v>
      </c>
      <c r="BQ12" s="170">
        <f t="shared" si="4"/>
        <v>0</v>
      </c>
      <c r="BR12" s="169">
        <f t="shared" si="4"/>
        <v>0</v>
      </c>
      <c r="BS12" s="350">
        <f t="shared" si="4"/>
        <v>1064182.07604</v>
      </c>
      <c r="BT12" s="175">
        <f t="shared" si="4"/>
        <v>690709.0776728999</v>
      </c>
    </row>
    <row r="13" spans="1:72" ht="15.75" hidden="1">
      <c r="A13" s="177">
        <v>47</v>
      </c>
      <c r="B13" s="178">
        <v>70804</v>
      </c>
      <c r="C13" s="180">
        <f>(210565+46324)*1.05396</f>
        <v>270750.73044</v>
      </c>
      <c r="D13" s="179">
        <f>207678.02*0.74403</f>
        <v>154518.6772206</v>
      </c>
      <c r="E13" s="179">
        <f>44760.17*0.74863</f>
        <v>33508.8060671</v>
      </c>
      <c r="F13" s="180">
        <v>3334</v>
      </c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2">
        <f t="shared" si="0"/>
        <v>0</v>
      </c>
      <c r="R13" s="183"/>
      <c r="S13" s="184"/>
      <c r="T13" s="185">
        <v>88330</v>
      </c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>
        <v>1140</v>
      </c>
      <c r="AL13" s="186"/>
      <c r="AM13" s="186">
        <v>3200</v>
      </c>
      <c r="AN13" s="186">
        <v>1100</v>
      </c>
      <c r="AO13" s="186">
        <v>79106.77</v>
      </c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7">
        <f t="shared" si="1"/>
        <v>84546.77</v>
      </c>
      <c r="BA13" s="185">
        <v>523</v>
      </c>
      <c r="BB13" s="188"/>
      <c r="BC13" s="300"/>
      <c r="BD13" s="189"/>
      <c r="BE13" s="190">
        <v>1291</v>
      </c>
      <c r="BF13" s="187">
        <f>5794.18</f>
        <v>5794.18</v>
      </c>
      <c r="BG13" s="190">
        <v>18229</v>
      </c>
      <c r="BH13" s="319">
        <v>26864.5</v>
      </c>
      <c r="BI13" s="303"/>
      <c r="BJ13" s="303"/>
      <c r="BK13" s="303"/>
      <c r="BL13" s="314"/>
      <c r="BM13" s="304"/>
      <c r="BN13" s="315"/>
      <c r="BO13" s="304"/>
      <c r="BP13" s="316"/>
      <c r="BQ13" s="344"/>
      <c r="BR13" s="315"/>
      <c r="BS13" s="351">
        <f>C13+F13+R13+T13+BA13+BC13+BE13+BG13+BI13+BK13+BM13+BO13+BQ13</f>
        <v>382457.73044</v>
      </c>
      <c r="BT13" s="192">
        <f>D13+E13+Q13+S13+AZ13+BB13+BD13+BF13+BH13+BJ13+BL13+BN13+BP13+BR13</f>
        <v>305232.9332877</v>
      </c>
    </row>
    <row r="14" spans="1:72" ht="15.75" hidden="1">
      <c r="A14" s="193">
        <v>48</v>
      </c>
      <c r="B14" s="194">
        <v>70805</v>
      </c>
      <c r="C14" s="196">
        <f>(113301+24926)*1.05396-0.2</f>
        <v>145685.52891999998</v>
      </c>
      <c r="D14" s="195">
        <f>105907.56*0.74403</f>
        <v>78798.40186679999</v>
      </c>
      <c r="E14" s="195">
        <f>23662.51*0.74863</f>
        <v>17714.4648613</v>
      </c>
      <c r="F14" s="196">
        <v>93987</v>
      </c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7">
        <f t="shared" si="0"/>
        <v>0</v>
      </c>
      <c r="R14" s="198"/>
      <c r="S14" s="199"/>
      <c r="T14" s="200">
        <v>10436</v>
      </c>
      <c r="U14" s="201"/>
      <c r="V14" s="201"/>
      <c r="W14" s="201"/>
      <c r="X14" s="201"/>
      <c r="Y14" s="329">
        <v>2538</v>
      </c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>
        <v>9442.98</v>
      </c>
      <c r="AP14" s="201"/>
      <c r="AQ14" s="201"/>
      <c r="AR14" s="201"/>
      <c r="AS14" s="201"/>
      <c r="AT14" s="201"/>
      <c r="AU14" s="201"/>
      <c r="AV14" s="201"/>
      <c r="AW14" s="201"/>
      <c r="AX14" s="201"/>
      <c r="AY14" s="201">
        <v>438</v>
      </c>
      <c r="AZ14" s="202">
        <f t="shared" si="1"/>
        <v>12418.98</v>
      </c>
      <c r="BA14" s="307">
        <v>359</v>
      </c>
      <c r="BB14" s="203"/>
      <c r="BC14" s="301"/>
      <c r="BD14" s="204"/>
      <c r="BE14" s="198">
        <v>64</v>
      </c>
      <c r="BF14" s="202"/>
      <c r="BG14" s="198">
        <v>941</v>
      </c>
      <c r="BH14" s="202"/>
      <c r="BI14" s="205"/>
      <c r="BJ14" s="205"/>
      <c r="BK14" s="205"/>
      <c r="BL14" s="199"/>
      <c r="BM14" s="206"/>
      <c r="BN14" s="207"/>
      <c r="BO14" s="206"/>
      <c r="BP14" s="208"/>
      <c r="BQ14" s="208"/>
      <c r="BR14" s="207"/>
      <c r="BS14" s="352">
        <f>C14+F14+R14+T14+BA14+BC14+BE14+BG14+BI14+BK14+BM14+BO14+BQ14</f>
        <v>251472.52891999998</v>
      </c>
      <c r="BT14" s="210">
        <f>D14+E14+Q14+S14+AZ14+BB14+BD14+BF14+BH14+BJ14+BL14+BN14+BP14+BR14</f>
        <v>108931.84672809999</v>
      </c>
    </row>
    <row r="15" spans="1:72" ht="16.5" hidden="1" thickBot="1">
      <c r="A15" s="211">
        <v>49</v>
      </c>
      <c r="B15" s="211">
        <v>70806</v>
      </c>
      <c r="C15" s="213">
        <f>C16+C17</f>
        <v>404861.81668</v>
      </c>
      <c r="D15" s="212">
        <f>D16+D17</f>
        <v>225641.02365949997</v>
      </c>
      <c r="E15" s="212">
        <f aca="true" t="shared" si="5" ref="E15:BT15">E16+E17</f>
        <v>49124.203997599994</v>
      </c>
      <c r="F15" s="213">
        <f t="shared" si="5"/>
        <v>19751</v>
      </c>
      <c r="G15" s="211">
        <f t="shared" si="5"/>
        <v>0</v>
      </c>
      <c r="H15" s="211">
        <f t="shared" si="5"/>
        <v>0</v>
      </c>
      <c r="I15" s="211">
        <f t="shared" si="5"/>
        <v>0</v>
      </c>
      <c r="J15" s="211">
        <f t="shared" si="5"/>
        <v>0</v>
      </c>
      <c r="K15" s="211">
        <f t="shared" si="5"/>
        <v>0</v>
      </c>
      <c r="L15" s="211">
        <f t="shared" si="5"/>
        <v>0</v>
      </c>
      <c r="M15" s="211">
        <f t="shared" si="5"/>
        <v>0</v>
      </c>
      <c r="N15" s="212">
        <f t="shared" si="5"/>
        <v>0</v>
      </c>
      <c r="O15" s="211">
        <f t="shared" si="5"/>
        <v>0</v>
      </c>
      <c r="P15" s="211">
        <f t="shared" si="5"/>
        <v>0</v>
      </c>
      <c r="Q15" s="214">
        <f t="shared" si="5"/>
        <v>0</v>
      </c>
      <c r="R15" s="215">
        <f t="shared" si="5"/>
        <v>0</v>
      </c>
      <c r="S15" s="216">
        <f t="shared" si="5"/>
        <v>0</v>
      </c>
      <c r="T15" s="216">
        <f t="shared" si="5"/>
        <v>2978</v>
      </c>
      <c r="U15" s="217">
        <f t="shared" si="5"/>
        <v>0</v>
      </c>
      <c r="V15" s="211">
        <f t="shared" si="5"/>
        <v>0</v>
      </c>
      <c r="W15" s="211">
        <f t="shared" si="5"/>
        <v>0</v>
      </c>
      <c r="X15" s="211">
        <f t="shared" si="5"/>
        <v>0</v>
      </c>
      <c r="Y15" s="211">
        <f t="shared" si="5"/>
        <v>1258.74</v>
      </c>
      <c r="Z15" s="211">
        <f t="shared" si="5"/>
        <v>0</v>
      </c>
      <c r="AA15" s="211">
        <f t="shared" si="5"/>
        <v>0</v>
      </c>
      <c r="AB15" s="211">
        <f t="shared" si="5"/>
        <v>0</v>
      </c>
      <c r="AC15" s="211">
        <f t="shared" si="5"/>
        <v>0</v>
      </c>
      <c r="AD15" s="211">
        <f t="shared" si="5"/>
        <v>0</v>
      </c>
      <c r="AE15" s="211">
        <f t="shared" si="5"/>
        <v>0</v>
      </c>
      <c r="AF15" s="211">
        <f t="shared" si="5"/>
        <v>0</v>
      </c>
      <c r="AG15" s="211">
        <f t="shared" si="5"/>
        <v>0</v>
      </c>
      <c r="AH15" s="211">
        <f t="shared" si="5"/>
        <v>0</v>
      </c>
      <c r="AI15" s="211">
        <f t="shared" si="5"/>
        <v>0</v>
      </c>
      <c r="AJ15" s="211">
        <f t="shared" si="5"/>
        <v>0</v>
      </c>
      <c r="AK15" s="211">
        <f t="shared" si="5"/>
        <v>0</v>
      </c>
      <c r="AL15" s="211">
        <f t="shared" si="5"/>
        <v>0</v>
      </c>
      <c r="AM15" s="211">
        <f t="shared" si="5"/>
        <v>0</v>
      </c>
      <c r="AN15" s="211">
        <f t="shared" si="5"/>
        <v>0</v>
      </c>
      <c r="AO15" s="211">
        <f t="shared" si="5"/>
        <v>0</v>
      </c>
      <c r="AP15" s="211">
        <f t="shared" si="5"/>
        <v>0</v>
      </c>
      <c r="AQ15" s="211">
        <f t="shared" si="5"/>
        <v>0</v>
      </c>
      <c r="AR15" s="211">
        <f t="shared" si="5"/>
        <v>0</v>
      </c>
      <c r="AS15" s="211">
        <f t="shared" si="5"/>
        <v>0</v>
      </c>
      <c r="AT15" s="211">
        <f t="shared" si="5"/>
        <v>0</v>
      </c>
      <c r="AU15" s="211">
        <f t="shared" si="5"/>
        <v>0</v>
      </c>
      <c r="AV15" s="211">
        <f t="shared" si="5"/>
        <v>0</v>
      </c>
      <c r="AW15" s="211">
        <f t="shared" si="5"/>
        <v>0</v>
      </c>
      <c r="AX15" s="211">
        <f t="shared" si="5"/>
        <v>0</v>
      </c>
      <c r="AY15" s="214">
        <f t="shared" si="5"/>
        <v>0</v>
      </c>
      <c r="AZ15" s="214">
        <f t="shared" si="5"/>
        <v>1258.74</v>
      </c>
      <c r="BA15" s="220">
        <f t="shared" si="5"/>
        <v>181</v>
      </c>
      <c r="BB15" s="219">
        <f t="shared" si="5"/>
        <v>0</v>
      </c>
      <c r="BC15" s="218">
        <f t="shared" si="5"/>
        <v>0</v>
      </c>
      <c r="BD15" s="220">
        <f t="shared" si="5"/>
        <v>0</v>
      </c>
      <c r="BE15" s="221">
        <f t="shared" si="5"/>
        <v>6</v>
      </c>
      <c r="BF15" s="214">
        <f t="shared" si="5"/>
        <v>0</v>
      </c>
      <c r="BG15" s="214">
        <f t="shared" si="5"/>
        <v>1939</v>
      </c>
      <c r="BH15" s="214">
        <f t="shared" si="5"/>
        <v>520.33</v>
      </c>
      <c r="BI15" s="218">
        <f t="shared" si="5"/>
        <v>0</v>
      </c>
      <c r="BJ15" s="214">
        <f t="shared" si="5"/>
        <v>0</v>
      </c>
      <c r="BK15" s="214">
        <f t="shared" si="5"/>
        <v>0</v>
      </c>
      <c r="BL15" s="216">
        <f t="shared" si="5"/>
        <v>0</v>
      </c>
      <c r="BM15" s="216">
        <f t="shared" si="5"/>
        <v>535</v>
      </c>
      <c r="BN15" s="222">
        <f t="shared" si="5"/>
        <v>0</v>
      </c>
      <c r="BO15" s="222">
        <f t="shared" si="5"/>
        <v>0</v>
      </c>
      <c r="BP15" s="218">
        <f t="shared" si="5"/>
        <v>0</v>
      </c>
      <c r="BQ15" s="218">
        <f t="shared" si="5"/>
        <v>0</v>
      </c>
      <c r="BR15" s="222">
        <f t="shared" si="5"/>
        <v>0</v>
      </c>
      <c r="BS15" s="353">
        <f>BS16+BS17</f>
        <v>430251.81668</v>
      </c>
      <c r="BT15" s="224">
        <f t="shared" si="5"/>
        <v>276544.29765709996</v>
      </c>
    </row>
    <row r="16" spans="1:72" ht="18" customHeight="1" hidden="1">
      <c r="A16" s="83">
        <v>50</v>
      </c>
      <c r="B16" s="83" t="s">
        <v>5</v>
      </c>
      <c r="C16" s="84">
        <f>(190512+41913)*1.05396+1</f>
        <v>244967.653</v>
      </c>
      <c r="D16" s="225">
        <f>189585.11*0.74403+0.05</f>
        <v>141057.05939329998</v>
      </c>
      <c r="E16" s="225">
        <f>41359.31*0.74863</f>
        <v>30962.820245299998</v>
      </c>
      <c r="F16" s="84">
        <v>15759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313">
        <f t="shared" si="0"/>
        <v>0</v>
      </c>
      <c r="R16" s="227"/>
      <c r="S16" s="228"/>
      <c r="T16" s="229">
        <v>1929</v>
      </c>
      <c r="U16" s="230"/>
      <c r="V16" s="230"/>
      <c r="W16" s="230"/>
      <c r="X16" s="230"/>
      <c r="Y16" s="230">
        <v>1258.74</v>
      </c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94">
        <f t="shared" si="1"/>
        <v>1258.74</v>
      </c>
      <c r="BA16" s="73">
        <v>90</v>
      </c>
      <c r="BB16" s="231"/>
      <c r="BC16" s="232"/>
      <c r="BD16" s="233"/>
      <c r="BE16" s="232">
        <v>6</v>
      </c>
      <c r="BF16" s="234"/>
      <c r="BG16" s="232">
        <v>838</v>
      </c>
      <c r="BH16" s="234"/>
      <c r="BI16" s="232"/>
      <c r="BJ16" s="232"/>
      <c r="BK16" s="232"/>
      <c r="BL16" s="228"/>
      <c r="BM16" s="235">
        <v>535</v>
      </c>
      <c r="BN16" s="236"/>
      <c r="BO16" s="235"/>
      <c r="BP16" s="237"/>
      <c r="BQ16" s="237"/>
      <c r="BR16" s="229"/>
      <c r="BS16" s="354">
        <f>C16+F16+R16+T16+BA16+BC16+BE16+BG16+BI16+BK16+BM16+BO16+BQ16</f>
        <v>264124.653</v>
      </c>
      <c r="BT16" s="239">
        <f>D16+E16+Q16+S16+AZ16+BB16+BD16+BF16+BH16+BJ16+BL16+BN16+BP16+BR16</f>
        <v>173278.61963859998</v>
      </c>
    </row>
    <row r="17" spans="1:72" ht="17.25" customHeight="1" hidden="1" thickBot="1">
      <c r="A17" s="102">
        <v>51</v>
      </c>
      <c r="B17" s="102" t="s">
        <v>6</v>
      </c>
      <c r="C17" s="103">
        <f>(124351+27357)*1.05396</f>
        <v>159894.16368</v>
      </c>
      <c r="D17" s="134">
        <f>113683.54*0.74403</f>
        <v>84583.9642662</v>
      </c>
      <c r="E17" s="134">
        <f>24258.21*0.74863+0.96</f>
        <v>18161.3837523</v>
      </c>
      <c r="F17" s="103">
        <v>3992</v>
      </c>
      <c r="G17" s="83"/>
      <c r="H17" s="83"/>
      <c r="I17" s="83"/>
      <c r="J17" s="83"/>
      <c r="K17" s="83"/>
      <c r="L17" s="83"/>
      <c r="M17" s="83"/>
      <c r="N17" s="225"/>
      <c r="O17" s="83"/>
      <c r="P17" s="83"/>
      <c r="Q17" s="226">
        <f t="shared" si="0"/>
        <v>0</v>
      </c>
      <c r="R17" s="135"/>
      <c r="S17" s="136"/>
      <c r="T17" s="137">
        <v>1049</v>
      </c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94">
        <f t="shared" si="1"/>
        <v>0</v>
      </c>
      <c r="BA17" s="138">
        <v>91</v>
      </c>
      <c r="BB17" s="240"/>
      <c r="BC17" s="142"/>
      <c r="BD17" s="141"/>
      <c r="BE17" s="142"/>
      <c r="BF17" s="143"/>
      <c r="BG17" s="142">
        <v>1101</v>
      </c>
      <c r="BH17" s="143">
        <v>520.33</v>
      </c>
      <c r="BI17" s="142"/>
      <c r="BJ17" s="142"/>
      <c r="BK17" s="142"/>
      <c r="BL17" s="136"/>
      <c r="BM17" s="141"/>
      <c r="BN17" s="137"/>
      <c r="BO17" s="141"/>
      <c r="BP17" s="144"/>
      <c r="BQ17" s="144"/>
      <c r="BR17" s="137"/>
      <c r="BS17" s="354">
        <f>C17+F17+R17+T17+BA17+BC17+BE17+BG17+BI17+BK17+BM17+BO17+BQ17</f>
        <v>166127.16368</v>
      </c>
      <c r="BT17" s="239">
        <f>D17+E17+Q17+S17+AZ17+BB17+BD17+BF17+BH17+BJ17+BL17+BN17+BP17+BR17</f>
        <v>103265.6780185</v>
      </c>
    </row>
    <row r="18" spans="1:72" ht="21.75" customHeight="1" hidden="1" thickBot="1">
      <c r="A18" s="241">
        <v>52</v>
      </c>
      <c r="B18" s="242" t="s">
        <v>36</v>
      </c>
      <c r="C18" s="243">
        <f>467584+102868</f>
        <v>570452</v>
      </c>
      <c r="D18" s="245">
        <v>182626.16</v>
      </c>
      <c r="E18" s="245">
        <v>39925.39</v>
      </c>
      <c r="F18" s="243">
        <v>248</v>
      </c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6">
        <f t="shared" si="0"/>
        <v>0</v>
      </c>
      <c r="R18" s="242"/>
      <c r="S18" s="247"/>
      <c r="T18" s="248">
        <v>218</v>
      </c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50">
        <f t="shared" si="1"/>
        <v>0</v>
      </c>
      <c r="BA18" s="248">
        <v>480</v>
      </c>
      <c r="BB18" s="251"/>
      <c r="BC18" s="252"/>
      <c r="BD18" s="253"/>
      <c r="BE18" s="252"/>
      <c r="BF18" s="250"/>
      <c r="BG18" s="252"/>
      <c r="BH18" s="250"/>
      <c r="BI18" s="252"/>
      <c r="BJ18" s="252"/>
      <c r="BK18" s="252"/>
      <c r="BL18" s="247"/>
      <c r="BM18" s="253"/>
      <c r="BN18" s="249"/>
      <c r="BO18" s="253"/>
      <c r="BP18" s="241"/>
      <c r="BQ18" s="241"/>
      <c r="BR18" s="249"/>
      <c r="BS18" s="355">
        <f>C18+F18+R18+T18+BA18+BC18+BE18+BG18+BI18+BK18+BM18+BO18+BQ18</f>
        <v>571398</v>
      </c>
      <c r="BT18" s="255">
        <f>D18+E18+Q18+S18+AZ18+BB18+BD18+BF18+BH18+BJ18+BL18+BN18+BP18+BR18</f>
        <v>222551.55</v>
      </c>
    </row>
    <row r="19" spans="1:72" ht="20.25" customHeight="1" hidden="1" thickBot="1">
      <c r="A19" s="256">
        <v>53</v>
      </c>
      <c r="B19" s="257" t="s">
        <v>35</v>
      </c>
      <c r="C19" s="257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9">
        <f t="shared" si="0"/>
        <v>0</v>
      </c>
      <c r="R19" s="260"/>
      <c r="S19" s="261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3">
        <f t="shared" si="1"/>
        <v>0</v>
      </c>
      <c r="BA19" s="262"/>
      <c r="BB19" s="264"/>
      <c r="BC19" s="256"/>
      <c r="BD19" s="265"/>
      <c r="BE19" s="256"/>
      <c r="BF19" s="263"/>
      <c r="BG19" s="256"/>
      <c r="BH19" s="263"/>
      <c r="BI19" s="256"/>
      <c r="BJ19" s="256"/>
      <c r="BK19" s="256"/>
      <c r="BL19" s="261"/>
      <c r="BM19" s="265"/>
      <c r="BN19" s="262"/>
      <c r="BO19" s="265">
        <v>7240</v>
      </c>
      <c r="BP19" s="266"/>
      <c r="BQ19" s="266"/>
      <c r="BR19" s="262"/>
      <c r="BS19" s="356">
        <f>C19+F19+R19+T19+BA19+BC19+BE19+BG19+BI19+BK19+BM19+BO19+BQ19</f>
        <v>7240</v>
      </c>
      <c r="BT19" s="268">
        <f>D19+E19+Q19+S19+AZ19+BB19+BD19+BF19+BH19+BJ19+BL19+BN19+BP19+BR19</f>
        <v>0</v>
      </c>
    </row>
    <row r="20" spans="1:72" ht="20.25" customHeight="1" hidden="1" thickBot="1">
      <c r="A20" s="269">
        <v>54</v>
      </c>
      <c r="B20" s="270" t="s">
        <v>37</v>
      </c>
      <c r="C20" s="270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2">
        <f t="shared" si="0"/>
        <v>0</v>
      </c>
      <c r="R20" s="273"/>
      <c r="S20" s="274"/>
      <c r="T20" s="275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7">
        <f t="shared" si="1"/>
        <v>0</v>
      </c>
      <c r="BA20" s="275"/>
      <c r="BB20" s="278"/>
      <c r="BC20" s="269"/>
      <c r="BD20" s="279"/>
      <c r="BE20" s="269"/>
      <c r="BF20" s="277"/>
      <c r="BG20" s="269"/>
      <c r="BH20" s="277"/>
      <c r="BI20" s="269"/>
      <c r="BJ20" s="269"/>
      <c r="BK20" s="269"/>
      <c r="BL20" s="274"/>
      <c r="BM20" s="279"/>
      <c r="BN20" s="327"/>
      <c r="BO20" s="279"/>
      <c r="BP20" s="280"/>
      <c r="BQ20" s="280"/>
      <c r="BR20" s="275"/>
      <c r="BS20" s="357">
        <f>C20+F20+R20+T20+BA20+BC20+BE20+BG20+BI20+BK20+BM20+BO20+BQ20</f>
        <v>0</v>
      </c>
      <c r="BT20" s="282">
        <f>D20+E20+Q20+S20+AZ20+BB20+BD20+BF20+BH20+BJ20+BL20+BN20+BP20+BR20</f>
        <v>0</v>
      </c>
    </row>
    <row r="21" spans="1:72" ht="18.75" customHeight="1" hidden="1" thickBot="1">
      <c r="A21" s="283">
        <v>55</v>
      </c>
      <c r="B21" s="284" t="s">
        <v>3</v>
      </c>
      <c r="C21" s="285" t="e">
        <f>#REF!+C7+C8+C11+C12+C18+C19+C20</f>
        <v>#REF!</v>
      </c>
      <c r="D21" s="285" t="e">
        <f>#REF!+D7+D8+D11+D12+D18+D19+D20</f>
        <v>#REF!</v>
      </c>
      <c r="E21" s="285" t="e">
        <f>#REF!+E7+E8+E11+E12+E18+E19+E20</f>
        <v>#REF!</v>
      </c>
      <c r="F21" s="285" t="e">
        <f>#REF!+F7+F8+F11+F12+F18+F19+F20</f>
        <v>#REF!</v>
      </c>
      <c r="G21" s="285" t="e">
        <f>#REF!+G7+G8+G11+G12+G18+G19+G20</f>
        <v>#REF!</v>
      </c>
      <c r="H21" s="285" t="e">
        <f>#REF!+H7+H8+H11+H12+H18+H19+H20</f>
        <v>#REF!</v>
      </c>
      <c r="I21" s="285" t="e">
        <f>#REF!+I7+I8+I11+I12+I18+I19+I20</f>
        <v>#REF!</v>
      </c>
      <c r="J21" s="285" t="e">
        <f>#REF!+J7+J8+J11+J12+J18+J19+J20</f>
        <v>#REF!</v>
      </c>
      <c r="K21" s="285" t="e">
        <f>#REF!+K7+K8+K11+K12+K18+K19+K20</f>
        <v>#REF!</v>
      </c>
      <c r="L21" s="285" t="e">
        <f>#REF!+L7+L8+L11+L12+L18+L19+L20</f>
        <v>#REF!</v>
      </c>
      <c r="M21" s="285" t="e">
        <f>#REF!+M7+M8+M11+M12+M18+M19+M20</f>
        <v>#REF!</v>
      </c>
      <c r="N21" s="285" t="e">
        <f>#REF!+N7+N8+N11+N12+N18+N19+N20</f>
        <v>#REF!</v>
      </c>
      <c r="O21" s="285" t="e">
        <f>#REF!+O7+O8+O11+O12+O18+O19+O20</f>
        <v>#REF!</v>
      </c>
      <c r="P21" s="285" t="e">
        <f>#REF!+P7+P8+P11+P12+P18+P19+P20</f>
        <v>#REF!</v>
      </c>
      <c r="Q21" s="286" t="e">
        <f>#REF!+Q7+Q8+Q11+Q12+Q18+Q19+Q20</f>
        <v>#REF!</v>
      </c>
      <c r="R21" s="286" t="e">
        <f>#REF!+R7+R8+R11+R12+R18+R19+R20</f>
        <v>#REF!</v>
      </c>
      <c r="S21" s="287" t="e">
        <f>#REF!+S7+S8+S11+S12+S18+S19+S20</f>
        <v>#REF!</v>
      </c>
      <c r="T21" s="287" t="e">
        <f>#REF!+T7+T8+T11+T12+T18+T19+T20</f>
        <v>#REF!</v>
      </c>
      <c r="U21" s="288" t="e">
        <f>#REF!+U7+U8+U11+U12+U18+U19+U20</f>
        <v>#REF!</v>
      </c>
      <c r="V21" s="289" t="e">
        <f>#REF!+V7+V8+V11+V12+V18+V19+V20</f>
        <v>#REF!</v>
      </c>
      <c r="W21" s="285" t="e">
        <f>#REF!+W7+W8+W11+W12+W18+W19+W20</f>
        <v>#REF!</v>
      </c>
      <c r="X21" s="285" t="e">
        <f>#REF!+X7+X8+X11+X12+X18+X19+X20</f>
        <v>#REF!</v>
      </c>
      <c r="Y21" s="285" t="e">
        <f>#REF!+Y7+Y8+Y11+Y12+Y18+Y19+Y20</f>
        <v>#REF!</v>
      </c>
      <c r="Z21" s="285" t="e">
        <f>#REF!+Z7+Z8+Z11+Z12+Z18+Z19+Z20</f>
        <v>#REF!</v>
      </c>
      <c r="AA21" s="285" t="e">
        <f>#REF!+AA7+AA8+AA11+AA12+AA18+AA19+AA20</f>
        <v>#REF!</v>
      </c>
      <c r="AB21" s="285" t="e">
        <f>#REF!+AB7+AB8+AB11+AB12+AB18+AB19+AB20</f>
        <v>#REF!</v>
      </c>
      <c r="AC21" s="285" t="e">
        <f>#REF!+AC7+AC8+AC11+AC12+AC18+AC19+AC20</f>
        <v>#REF!</v>
      </c>
      <c r="AD21" s="285" t="e">
        <f>#REF!+AD7+AD8+AD11+AD12+AD18+AD19+AD20</f>
        <v>#REF!</v>
      </c>
      <c r="AE21" s="285" t="e">
        <f>#REF!+AE7+AE8+AE11+AE12+AE18+AE19+AE20</f>
        <v>#REF!</v>
      </c>
      <c r="AF21" s="285" t="e">
        <f>#REF!+AF7+AF8+AF11+AF12+AF18+AF19+AF20</f>
        <v>#REF!</v>
      </c>
      <c r="AG21" s="285" t="e">
        <f>#REF!+AG7+AG8+AG11+AG12+AG18+AG19+AG20</f>
        <v>#REF!</v>
      </c>
      <c r="AH21" s="285" t="e">
        <f>#REF!+AH7+AH8+AH11+AH12+AH18+AH19+AH20</f>
        <v>#REF!</v>
      </c>
      <c r="AI21" s="285" t="e">
        <f>#REF!+AI7+AI8+AI11+AI12+AI18+AI19+AI20</f>
        <v>#REF!</v>
      </c>
      <c r="AJ21" s="285" t="e">
        <f>#REF!+AJ7+AJ8+AJ11+AJ12+AJ18+AJ19+AJ20</f>
        <v>#REF!</v>
      </c>
      <c r="AK21" s="285" t="e">
        <f>#REF!+AK7+AK8+AK11+AK12+AK18+AK19+AK20</f>
        <v>#REF!</v>
      </c>
      <c r="AL21" s="285" t="e">
        <f>#REF!+AL7+AL8+AL11+AL12+AL18+AL19+AL20</f>
        <v>#REF!</v>
      </c>
      <c r="AM21" s="285" t="e">
        <f>#REF!+AM7+AM8+AM11+AM12+AM18+AM19+AM20</f>
        <v>#REF!</v>
      </c>
      <c r="AN21" s="285" t="e">
        <f>#REF!+AN7+AN8+AN11+AN12+AN18+AN19+AN20</f>
        <v>#REF!</v>
      </c>
      <c r="AO21" s="285" t="e">
        <f>#REF!+AO7+AO8+AO11+AO12+AO18+AO19+AO20</f>
        <v>#REF!</v>
      </c>
      <c r="AP21" s="285" t="e">
        <f>#REF!+AP7+AP8+AP11+AP12+AP18+AP19+AP20</f>
        <v>#REF!</v>
      </c>
      <c r="AQ21" s="285" t="e">
        <f>#REF!+AQ7+AQ8+AQ11+AQ12+AQ18+AQ19+AQ20</f>
        <v>#REF!</v>
      </c>
      <c r="AR21" s="285" t="e">
        <f>#REF!+AR7+AR8+AR11+AR12+AR18+AR19+AR20</f>
        <v>#REF!</v>
      </c>
      <c r="AS21" s="285" t="e">
        <f>#REF!+AS7+AS8+AS11+AS12+AS18+AS19+AS20</f>
        <v>#REF!</v>
      </c>
      <c r="AT21" s="285" t="e">
        <f>#REF!+AT7+AT8+AT11+AT12+AT18+AT19+AT20</f>
        <v>#REF!</v>
      </c>
      <c r="AU21" s="285" t="e">
        <f>#REF!+AU7+AU8+AU11+AU12+AU18+AU19+AU20</f>
        <v>#REF!</v>
      </c>
      <c r="AV21" s="285" t="e">
        <f>#REF!+AV7+AV8+AV11+AV12+AV18+AV19+AV20</f>
        <v>#REF!</v>
      </c>
      <c r="AW21" s="285" t="e">
        <f>#REF!+AW7+AW8+AW11+AW12+AW18+AW19+AW20</f>
        <v>#REF!</v>
      </c>
      <c r="AX21" s="285" t="e">
        <f>#REF!+AX7+AX8+AX11+AX12+AX18+AX19+AX20</f>
        <v>#REF!</v>
      </c>
      <c r="AY21" s="286" t="e">
        <f>#REF!+AY7+AY8+AY11+AY12+AY18+AY19+AY20</f>
        <v>#REF!</v>
      </c>
      <c r="AZ21" s="286" t="e">
        <f>#REF!+AZ7+AZ8+AZ11+AZ12+AZ18+AZ19+AZ20</f>
        <v>#REF!</v>
      </c>
      <c r="BA21" s="290" t="e">
        <f>#REF!+BA7+BA8+BA11+BA12+BA18+BA19+BA20</f>
        <v>#REF!</v>
      </c>
      <c r="BB21" s="287" t="e">
        <f>#REF!+BB7+BB8+BB11+BB12+BB18+BB19+BB20</f>
        <v>#REF!</v>
      </c>
      <c r="BC21" s="291" t="e">
        <f>#REF!+BC7+BC8+BC11+BC12+BC18+BC19+BC20</f>
        <v>#REF!</v>
      </c>
      <c r="BD21" s="288" t="e">
        <f>#REF!+BD7+BD8+BD11+BD12+BD18+BD19+BD20</f>
        <v>#REF!</v>
      </c>
      <c r="BE21" s="288" t="e">
        <f>#REF!+BE7+BE8+BE11+BE12+BE18+BE19+BE20</f>
        <v>#REF!</v>
      </c>
      <c r="BF21" s="292" t="e">
        <f>#REF!+BF7+BF8+BF11+BF12+BF18+BF19+BF20</f>
        <v>#REF!</v>
      </c>
      <c r="BG21" s="286" t="e">
        <f>#REF!+BG7+BG8+BG11+BG12+BG18+BG19+BG20</f>
        <v>#REF!</v>
      </c>
      <c r="BH21" s="286" t="e">
        <f>#REF!+BH7+BH8+BH11+BH12+BH18+BH19+BH20</f>
        <v>#REF!</v>
      </c>
      <c r="BI21" s="291" t="e">
        <f>#REF!+BI7+BI8+BI11+BI12+BI18+BI19+BI20</f>
        <v>#REF!</v>
      </c>
      <c r="BJ21" s="286" t="e">
        <f>#REF!+BJ7+BJ8+BJ11+BJ12+BJ18+BJ19+BJ20</f>
        <v>#REF!</v>
      </c>
      <c r="BK21" s="286" t="e">
        <f>#REF!+BK7+BK8+BK11+BK12+BK18+BK19+BK20</f>
        <v>#REF!</v>
      </c>
      <c r="BL21" s="287" t="e">
        <f>#REF!+BL7+BL8+BL11+BL12+BL18+BL19+BL20</f>
        <v>#REF!</v>
      </c>
      <c r="BM21" s="287" t="e">
        <f>#REF!+BM7+BM8+BM11+BM12+BM18+BM19+BM20</f>
        <v>#REF!</v>
      </c>
      <c r="BN21" s="288" t="e">
        <f>#REF!+BN7+BN8+BN11+BN12+BN18+BN19+BN20</f>
        <v>#REF!</v>
      </c>
      <c r="BO21" s="288" t="e">
        <f>#REF!+BO7+BO8+BO11+BO12+BO18+BO19+BO20</f>
        <v>#REF!</v>
      </c>
      <c r="BP21" s="291" t="e">
        <f>#REF!+BP7+BP8+BP11+BP12+BP18+BP19+BP20</f>
        <v>#REF!</v>
      </c>
      <c r="BQ21" s="291" t="e">
        <f>#REF!+BQ7+BQ8+BQ11+BQ12+BQ18+BQ19+BQ20</f>
        <v>#REF!</v>
      </c>
      <c r="BR21" s="288" t="e">
        <f>#REF!+BR7+BR8+BR11+BR12+BR18+BR19+BR20</f>
        <v>#REF!</v>
      </c>
      <c r="BS21" s="358" t="e">
        <f>#REF!+BS7+BS8+BS11+BS12+BS18+BS19+BS20</f>
        <v>#REF!</v>
      </c>
      <c r="BT21" s="288" t="e">
        <f>#REF!+BT7+BT8+BT11+BT12+BT18+BT19+BT20</f>
        <v>#REF!</v>
      </c>
    </row>
    <row r="22" spans="16:70" ht="16.5" thickBot="1">
      <c r="P22" s="294"/>
      <c r="Q22" s="294"/>
      <c r="R22" s="294"/>
      <c r="BR22" s="359"/>
    </row>
    <row r="23" spans="58:59" ht="15.75">
      <c r="BF23" s="296"/>
      <c r="BG23" s="296"/>
    </row>
  </sheetData>
  <sheetProtection/>
  <mergeCells count="30">
    <mergeCell ref="A1:BT3"/>
    <mergeCell ref="A4:A5"/>
    <mergeCell ref="B4:B5"/>
    <mergeCell ref="C4:C5"/>
    <mergeCell ref="D4:D5"/>
    <mergeCell ref="E4:E5"/>
    <mergeCell ref="F4:Q4"/>
    <mergeCell ref="R4:R5"/>
    <mergeCell ref="S4:S5"/>
    <mergeCell ref="T4:AZ4"/>
    <mergeCell ref="BA4:BA5"/>
    <mergeCell ref="BB4:BB5"/>
    <mergeCell ref="BC4:BC5"/>
    <mergeCell ref="BD4:BD5"/>
    <mergeCell ref="BE4:BE5"/>
    <mergeCell ref="BF4:BF5"/>
    <mergeCell ref="BG4:BG5"/>
    <mergeCell ref="BH4:BH5"/>
    <mergeCell ref="BI4:BI5"/>
    <mergeCell ref="BJ4:BJ5"/>
    <mergeCell ref="BK4:BK5"/>
    <mergeCell ref="BL4:BL5"/>
    <mergeCell ref="BS4:BS5"/>
    <mergeCell ref="BT4:BT5"/>
    <mergeCell ref="BM4:BM5"/>
    <mergeCell ref="BN4:BN5"/>
    <mergeCell ref="BO4:BO5"/>
    <mergeCell ref="BP4:BP5"/>
    <mergeCell ref="BQ4:BQ5"/>
    <mergeCell ref="BR4:BR5"/>
  </mergeCells>
  <printOptions horizontalCentered="1"/>
  <pageMargins left="0.19" right="0.2" top="0.36" bottom="0.1968503937007874" header="0.2" footer="0.5118110236220472"/>
  <pageSetup horizontalDpi="600" verticalDpi="600" orientation="portrait" paperSize="9" scale="48" r:id="rId1"/>
  <colBreaks count="1" manualBreakCount="1">
    <brk id="47" max="6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BX23"/>
  <sheetViews>
    <sheetView zoomScalePageLayoutView="0" workbookViewId="0" topLeftCell="A2">
      <pane xSplit="2" ySplit="4" topLeftCell="C6" activePane="bottomRight" state="frozen"/>
      <selection pane="topLeft" activeCell="A2" sqref="A2"/>
      <selection pane="topRight" activeCell="C2" sqref="C2"/>
      <selection pane="bottomLeft" activeCell="A6" sqref="A6"/>
      <selection pane="bottomRight" activeCell="A7" sqref="A7:BT38"/>
    </sheetView>
  </sheetViews>
  <sheetFormatPr defaultColWidth="9.00390625" defaultRowHeight="12.75"/>
  <cols>
    <col min="1" max="1" width="5.00390625" style="293" customWidth="1"/>
    <col min="2" max="2" width="44.125" style="293" customWidth="1"/>
    <col min="3" max="3" width="18.875" style="293" hidden="1" customWidth="1"/>
    <col min="4" max="4" width="17.125" style="293" customWidth="1"/>
    <col min="5" max="5" width="17.375" style="293" customWidth="1"/>
    <col min="6" max="6" width="17.375" style="293" hidden="1" customWidth="1"/>
    <col min="7" max="7" width="11.625" style="293" customWidth="1"/>
    <col min="8" max="8" width="12.25390625" style="293" customWidth="1"/>
    <col min="9" max="9" width="14.375" style="293" customWidth="1"/>
    <col min="10" max="10" width="12.625" style="293" customWidth="1"/>
    <col min="11" max="11" width="14.625" style="293" customWidth="1"/>
    <col min="12" max="12" width="13.875" style="293" customWidth="1"/>
    <col min="13" max="13" width="12.25390625" style="293" customWidth="1"/>
    <col min="14" max="14" width="11.00390625" style="293" customWidth="1"/>
    <col min="15" max="15" width="11.625" style="293" customWidth="1"/>
    <col min="16" max="16" width="14.25390625" style="295" customWidth="1"/>
    <col min="17" max="17" width="13.00390625" style="295" customWidth="1"/>
    <col min="18" max="18" width="14.25390625" style="295" hidden="1" customWidth="1"/>
    <col min="19" max="19" width="15.75390625" style="293" customWidth="1"/>
    <col min="20" max="20" width="15.75390625" style="293" hidden="1" customWidth="1"/>
    <col min="21" max="21" width="12.75390625" style="293" customWidth="1"/>
    <col min="22" max="22" width="11.125" style="293" customWidth="1"/>
    <col min="23" max="23" width="12.625" style="293" customWidth="1"/>
    <col min="24" max="24" width="13.00390625" style="293" customWidth="1"/>
    <col min="25" max="25" width="9.875" style="293" customWidth="1"/>
    <col min="26" max="26" width="12.00390625" style="293" customWidth="1"/>
    <col min="27" max="27" width="9.875" style="293" customWidth="1"/>
    <col min="28" max="28" width="11.375" style="293" customWidth="1"/>
    <col min="29" max="29" width="10.375" style="293" customWidth="1"/>
    <col min="30" max="30" width="10.75390625" style="293" customWidth="1"/>
    <col min="31" max="31" width="9.875" style="293" customWidth="1"/>
    <col min="32" max="32" width="11.125" style="293" customWidth="1"/>
    <col min="33" max="33" width="9.875" style="293" customWidth="1"/>
    <col min="34" max="34" width="11.875" style="293" customWidth="1"/>
    <col min="35" max="35" width="10.875" style="293" customWidth="1"/>
    <col min="36" max="36" width="10.75390625" style="293" customWidth="1"/>
    <col min="37" max="38" width="9.875" style="293" customWidth="1"/>
    <col min="39" max="39" width="12.75390625" style="293" customWidth="1"/>
    <col min="40" max="40" width="16.25390625" style="293" customWidth="1"/>
    <col min="41" max="41" width="9.875" style="293" customWidth="1"/>
    <col min="42" max="42" width="11.625" style="293" customWidth="1"/>
    <col min="43" max="43" width="10.875" style="293" customWidth="1"/>
    <col min="44" max="44" width="12.25390625" style="293" customWidth="1"/>
    <col min="45" max="45" width="10.625" style="293" customWidth="1"/>
    <col min="46" max="46" width="11.75390625" style="293" customWidth="1"/>
    <col min="47" max="48" width="10.625" style="293" customWidth="1"/>
    <col min="49" max="49" width="11.625" style="293" customWidth="1"/>
    <col min="50" max="50" width="12.25390625" style="293" customWidth="1"/>
    <col min="51" max="51" width="11.00390625" style="293" customWidth="1"/>
    <col min="52" max="52" width="12.75390625" style="293" customWidth="1"/>
    <col min="53" max="53" width="16.75390625" style="293" hidden="1" customWidth="1"/>
    <col min="54" max="54" width="12.00390625" style="293" customWidth="1"/>
    <col min="55" max="55" width="16.875" style="293" hidden="1" customWidth="1"/>
    <col min="56" max="56" width="14.625" style="293" customWidth="1"/>
    <col min="57" max="57" width="16.625" style="293" hidden="1" customWidth="1"/>
    <col min="58" max="58" width="13.00390625" style="293" customWidth="1"/>
    <col min="59" max="59" width="17.375" style="293" hidden="1" customWidth="1"/>
    <col min="60" max="60" width="14.125" style="293" customWidth="1"/>
    <col min="61" max="61" width="16.875" style="293" hidden="1" customWidth="1"/>
    <col min="62" max="62" width="14.00390625" style="293" customWidth="1"/>
    <col min="63" max="63" width="18.00390625" style="293" hidden="1" customWidth="1"/>
    <col min="64" max="64" width="14.625" style="293" customWidth="1"/>
    <col min="65" max="65" width="17.375" style="293" hidden="1" customWidth="1"/>
    <col min="66" max="66" width="12.25390625" style="293" customWidth="1"/>
    <col min="67" max="67" width="16.875" style="293" hidden="1" customWidth="1"/>
    <col min="68" max="68" width="14.25390625" style="293" customWidth="1"/>
    <col min="69" max="69" width="14.25390625" style="293" hidden="1" customWidth="1"/>
    <col min="70" max="70" width="14.25390625" style="293" customWidth="1"/>
    <col min="71" max="71" width="19.00390625" style="293" hidden="1" customWidth="1"/>
    <col min="72" max="72" width="21.125" style="293" customWidth="1"/>
    <col min="73" max="16384" width="9.125" style="54" customWidth="1"/>
  </cols>
  <sheetData>
    <row r="1" spans="1:72" ht="18" customHeight="1">
      <c r="A1" s="437" t="s">
        <v>108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437"/>
      <c r="AU1" s="437"/>
      <c r="AV1" s="437"/>
      <c r="AW1" s="437"/>
      <c r="AX1" s="437"/>
      <c r="AY1" s="437"/>
      <c r="AZ1" s="437"/>
      <c r="BA1" s="437"/>
      <c r="BB1" s="437"/>
      <c r="BC1" s="437"/>
      <c r="BD1" s="437"/>
      <c r="BE1" s="437"/>
      <c r="BF1" s="437"/>
      <c r="BG1" s="437"/>
      <c r="BH1" s="437"/>
      <c r="BI1" s="437"/>
      <c r="BJ1" s="437"/>
      <c r="BK1" s="437"/>
      <c r="BL1" s="437"/>
      <c r="BM1" s="437"/>
      <c r="BN1" s="437"/>
      <c r="BO1" s="437"/>
      <c r="BP1" s="437"/>
      <c r="BQ1" s="437"/>
      <c r="BR1" s="437"/>
      <c r="BS1" s="437"/>
      <c r="BT1" s="438"/>
    </row>
    <row r="2" spans="1:72" ht="12.75" customHeigh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AT2" s="437"/>
      <c r="AU2" s="437"/>
      <c r="AV2" s="437"/>
      <c r="AW2" s="437"/>
      <c r="AX2" s="437"/>
      <c r="AY2" s="437"/>
      <c r="AZ2" s="437"/>
      <c r="BA2" s="437"/>
      <c r="BB2" s="437"/>
      <c r="BC2" s="437"/>
      <c r="BD2" s="437"/>
      <c r="BE2" s="437"/>
      <c r="BF2" s="437"/>
      <c r="BG2" s="437"/>
      <c r="BH2" s="437"/>
      <c r="BI2" s="437"/>
      <c r="BJ2" s="437"/>
      <c r="BK2" s="437"/>
      <c r="BL2" s="437"/>
      <c r="BM2" s="437"/>
      <c r="BN2" s="437"/>
      <c r="BO2" s="437"/>
      <c r="BP2" s="437"/>
      <c r="BQ2" s="437"/>
      <c r="BR2" s="437"/>
      <c r="BS2" s="437"/>
      <c r="BT2" s="438"/>
    </row>
    <row r="3" spans="1:72" ht="18.75" customHeight="1" thickBot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39"/>
      <c r="AP3" s="439"/>
      <c r="AQ3" s="439"/>
      <c r="AR3" s="439"/>
      <c r="AS3" s="439"/>
      <c r="AT3" s="439"/>
      <c r="AU3" s="439"/>
      <c r="AV3" s="439"/>
      <c r="AW3" s="439"/>
      <c r="AX3" s="439"/>
      <c r="AY3" s="439"/>
      <c r="AZ3" s="439"/>
      <c r="BA3" s="439"/>
      <c r="BB3" s="439"/>
      <c r="BC3" s="439"/>
      <c r="BD3" s="439"/>
      <c r="BE3" s="439"/>
      <c r="BF3" s="439"/>
      <c r="BG3" s="439"/>
      <c r="BH3" s="439"/>
      <c r="BI3" s="439"/>
      <c r="BJ3" s="439"/>
      <c r="BK3" s="439"/>
      <c r="BL3" s="439"/>
      <c r="BM3" s="439"/>
      <c r="BN3" s="439"/>
      <c r="BO3" s="439"/>
      <c r="BP3" s="439"/>
      <c r="BQ3" s="439"/>
      <c r="BR3" s="439"/>
      <c r="BS3" s="439"/>
      <c r="BT3" s="438"/>
    </row>
    <row r="4" spans="1:72" ht="18.75" customHeight="1" thickBot="1">
      <c r="A4" s="425" t="s">
        <v>1</v>
      </c>
      <c r="B4" s="427" t="s">
        <v>0</v>
      </c>
      <c r="C4" s="429" t="s">
        <v>58</v>
      </c>
      <c r="D4" s="427">
        <v>2111</v>
      </c>
      <c r="E4" s="440">
        <v>2120</v>
      </c>
      <c r="F4" s="431" t="s">
        <v>51</v>
      </c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3"/>
      <c r="R4" s="434" t="s">
        <v>59</v>
      </c>
      <c r="S4" s="406" t="s">
        <v>52</v>
      </c>
      <c r="T4" s="431" t="s">
        <v>56</v>
      </c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3"/>
      <c r="BA4" s="404" t="s">
        <v>62</v>
      </c>
      <c r="BB4" s="412">
        <v>2250</v>
      </c>
      <c r="BC4" s="404" t="s">
        <v>63</v>
      </c>
      <c r="BD4" s="412">
        <v>2271</v>
      </c>
      <c r="BE4" s="404" t="s">
        <v>64</v>
      </c>
      <c r="BF4" s="412">
        <v>2272</v>
      </c>
      <c r="BG4" s="404" t="s">
        <v>65</v>
      </c>
      <c r="BH4" s="412">
        <v>2273</v>
      </c>
      <c r="BI4" s="404" t="s">
        <v>66</v>
      </c>
      <c r="BJ4" s="412">
        <v>2274</v>
      </c>
      <c r="BK4" s="404" t="s">
        <v>67</v>
      </c>
      <c r="BL4" s="412">
        <v>2275</v>
      </c>
      <c r="BM4" s="404" t="s">
        <v>68</v>
      </c>
      <c r="BN4" s="412">
        <v>2282</v>
      </c>
      <c r="BO4" s="404" t="s">
        <v>69</v>
      </c>
      <c r="BP4" s="412">
        <v>2730</v>
      </c>
      <c r="BQ4" s="404" t="s">
        <v>71</v>
      </c>
      <c r="BR4" s="412">
        <v>2800</v>
      </c>
      <c r="BS4" s="404" t="s">
        <v>70</v>
      </c>
      <c r="BT4" s="404" t="s">
        <v>3</v>
      </c>
    </row>
    <row r="5" spans="1:72" ht="126.75" thickBot="1">
      <c r="A5" s="426"/>
      <c r="B5" s="428"/>
      <c r="C5" s="430"/>
      <c r="D5" s="428"/>
      <c r="E5" s="448"/>
      <c r="F5" s="56" t="s">
        <v>57</v>
      </c>
      <c r="G5" s="55" t="s">
        <v>80</v>
      </c>
      <c r="H5" s="55" t="s">
        <v>38</v>
      </c>
      <c r="I5" s="55" t="s">
        <v>39</v>
      </c>
      <c r="J5" s="55" t="s">
        <v>40</v>
      </c>
      <c r="K5" s="55" t="s">
        <v>73</v>
      </c>
      <c r="L5" s="55" t="s">
        <v>72</v>
      </c>
      <c r="M5" s="55" t="s">
        <v>9</v>
      </c>
      <c r="N5" s="55" t="s">
        <v>44</v>
      </c>
      <c r="O5" s="55" t="s">
        <v>43</v>
      </c>
      <c r="P5" s="57" t="s">
        <v>42</v>
      </c>
      <c r="Q5" s="58" t="s">
        <v>53</v>
      </c>
      <c r="R5" s="435"/>
      <c r="S5" s="407"/>
      <c r="T5" s="59" t="s">
        <v>60</v>
      </c>
      <c r="U5" s="60" t="s">
        <v>74</v>
      </c>
      <c r="V5" s="61" t="s">
        <v>2</v>
      </c>
      <c r="W5" s="55" t="s">
        <v>13</v>
      </c>
      <c r="X5" s="55" t="s">
        <v>14</v>
      </c>
      <c r="Y5" s="55" t="s">
        <v>15</v>
      </c>
      <c r="Z5" s="55" t="s">
        <v>45</v>
      </c>
      <c r="AA5" s="55" t="s">
        <v>10</v>
      </c>
      <c r="AB5" s="55" t="s">
        <v>81</v>
      </c>
      <c r="AC5" s="55" t="s">
        <v>17</v>
      </c>
      <c r="AD5" s="55" t="s">
        <v>18</v>
      </c>
      <c r="AE5" s="55" t="s">
        <v>19</v>
      </c>
      <c r="AF5" s="55" t="s">
        <v>20</v>
      </c>
      <c r="AG5" s="55" t="s">
        <v>21</v>
      </c>
      <c r="AH5" s="55" t="s">
        <v>22</v>
      </c>
      <c r="AI5" s="55" t="s">
        <v>27</v>
      </c>
      <c r="AJ5" s="55" t="s">
        <v>28</v>
      </c>
      <c r="AK5" s="55" t="s">
        <v>29</v>
      </c>
      <c r="AL5" s="55" t="s">
        <v>30</v>
      </c>
      <c r="AM5" s="55" t="s">
        <v>31</v>
      </c>
      <c r="AN5" s="55" t="s">
        <v>32</v>
      </c>
      <c r="AO5" s="55" t="s">
        <v>23</v>
      </c>
      <c r="AP5" s="55" t="s">
        <v>24</v>
      </c>
      <c r="AQ5" s="55" t="s">
        <v>25</v>
      </c>
      <c r="AR5" s="55" t="s">
        <v>11</v>
      </c>
      <c r="AS5" s="55" t="s">
        <v>12</v>
      </c>
      <c r="AT5" s="55" t="s">
        <v>46</v>
      </c>
      <c r="AU5" s="55" t="s">
        <v>47</v>
      </c>
      <c r="AV5" s="55" t="s">
        <v>48</v>
      </c>
      <c r="AW5" s="55" t="s">
        <v>49</v>
      </c>
      <c r="AX5" s="55" t="s">
        <v>50</v>
      </c>
      <c r="AY5" s="62" t="s">
        <v>26</v>
      </c>
      <c r="AZ5" s="58" t="s">
        <v>55</v>
      </c>
      <c r="BA5" s="405"/>
      <c r="BB5" s="413"/>
      <c r="BC5" s="405"/>
      <c r="BD5" s="413"/>
      <c r="BE5" s="405"/>
      <c r="BF5" s="413"/>
      <c r="BG5" s="405"/>
      <c r="BH5" s="413"/>
      <c r="BI5" s="405"/>
      <c r="BJ5" s="413"/>
      <c r="BK5" s="405"/>
      <c r="BL5" s="413"/>
      <c r="BM5" s="405"/>
      <c r="BN5" s="413"/>
      <c r="BO5" s="405"/>
      <c r="BP5" s="413"/>
      <c r="BQ5" s="405"/>
      <c r="BR5" s="413"/>
      <c r="BS5" s="405"/>
      <c r="BT5" s="405"/>
    </row>
    <row r="6" spans="1:72" ht="22.5" customHeight="1">
      <c r="A6" s="83">
        <v>18</v>
      </c>
      <c r="B6" s="83" t="s">
        <v>7</v>
      </c>
      <c r="C6" s="63">
        <f>липень!C6+серпень!C6+вересень!C6</f>
        <v>569823.7846155</v>
      </c>
      <c r="D6" s="64">
        <f>липень!D6+серпень!D6+вересень!D6</f>
        <v>378253.04273514</v>
      </c>
      <c r="E6" s="64">
        <f>липень!E6+серпень!E6+вересень!E6</f>
        <v>76769.68390194</v>
      </c>
      <c r="F6" s="65">
        <f>липень!F6+серпень!F6+вересень!F6</f>
        <v>6735.9041855145115</v>
      </c>
      <c r="G6" s="66">
        <f>липень!G6+серпень!G6+вересень!G6</f>
        <v>0</v>
      </c>
      <c r="H6" s="66">
        <f>липень!H6+серпень!H6+вересень!H6</f>
        <v>0</v>
      </c>
      <c r="I6" s="66">
        <f>липень!I6+серпень!I6+вересень!I6</f>
        <v>856.76</v>
      </c>
      <c r="J6" s="66">
        <f>липень!J6+серпень!J6+вересень!J6</f>
        <v>0</v>
      </c>
      <c r="K6" s="66">
        <f>липень!K6+серпень!K6+вересень!K6</f>
        <v>0</v>
      </c>
      <c r="L6" s="66">
        <f>липень!L6+серпень!L6+вересень!L6</f>
        <v>0</v>
      </c>
      <c r="M6" s="66">
        <f>липень!M6+серпень!M6+вересень!M6</f>
        <v>0</v>
      </c>
      <c r="N6" s="66">
        <f>липень!N6+серпень!N6+вересень!N6</f>
        <v>0</v>
      </c>
      <c r="O6" s="66">
        <f>липень!O6+серпень!O6+вересень!O6</f>
        <v>0</v>
      </c>
      <c r="P6" s="66">
        <f>липень!P6+серпень!P6+вересень!P6</f>
        <v>0</v>
      </c>
      <c r="Q6" s="88">
        <f aca="true" t="shared" si="0" ref="Q6:Q20">SUM(G6:P6)</f>
        <v>856.76</v>
      </c>
      <c r="R6" s="67">
        <f>липень!R6+серпень!R6+вересень!R6</f>
        <v>-42688.022323</v>
      </c>
      <c r="S6" s="67">
        <f>липень!S6+серпень!S6+вересень!S6</f>
        <v>38891.19</v>
      </c>
      <c r="T6" s="69">
        <f>липень!T6+серпень!T6+вересень!T6</f>
        <v>67017.80005500001</v>
      </c>
      <c r="U6" s="70">
        <f>липень!U6+серпень!U6+вересень!U6</f>
        <v>191.49</v>
      </c>
      <c r="V6" s="70">
        <f>липень!V6+серпень!V6+вересень!V6</f>
        <v>0</v>
      </c>
      <c r="W6" s="70">
        <f>липень!W6+серпень!W6+вересень!W6</f>
        <v>0</v>
      </c>
      <c r="X6" s="70">
        <f>липень!X6+серпень!X6+вересень!X6</f>
        <v>0</v>
      </c>
      <c r="Y6" s="70">
        <f>липень!Y6+серпень!Y6+вересень!Y6</f>
        <v>0</v>
      </c>
      <c r="Z6" s="70">
        <f>липень!Z6+серпень!Z6+вересень!Z6</f>
        <v>0</v>
      </c>
      <c r="AA6" s="70">
        <f>липень!AA6+серпень!AA6+вересень!AA6</f>
        <v>0</v>
      </c>
      <c r="AB6" s="70">
        <f>липень!AB6+серпень!AB6+вересень!AB6</f>
        <v>0</v>
      </c>
      <c r="AC6" s="70">
        <f>липень!AC6+серпень!AC6+вересень!AC6</f>
        <v>0</v>
      </c>
      <c r="AD6" s="70">
        <f>липень!AD6+серпень!AD6+вересень!AD6</f>
        <v>0</v>
      </c>
      <c r="AE6" s="70">
        <f>липень!AE6+серпень!AE6+вересень!AE6</f>
        <v>0</v>
      </c>
      <c r="AF6" s="70">
        <f>липень!AF6+серпень!AF6+вересень!AF6</f>
        <v>0</v>
      </c>
      <c r="AG6" s="70">
        <f>липень!AG6+серпень!AG6+вересень!AG6</f>
        <v>0</v>
      </c>
      <c r="AH6" s="70">
        <f>липень!AH6+серпень!AH6+вересень!AH6</f>
        <v>0</v>
      </c>
      <c r="AI6" s="70">
        <f>липень!AI6+серпень!AI6+вересень!AI6</f>
        <v>0</v>
      </c>
      <c r="AJ6" s="70">
        <f>липень!AJ6+серпень!AJ6+вересень!AJ6</f>
        <v>0</v>
      </c>
      <c r="AK6" s="70">
        <f>липень!AK6+серпень!AK6+вересень!AK6</f>
        <v>0</v>
      </c>
      <c r="AL6" s="70">
        <f>липень!AL6+серпень!AL6+вересень!AL6</f>
        <v>0</v>
      </c>
      <c r="AM6" s="70">
        <f>липень!AM6+серпень!AM6+вересень!AM6</f>
        <v>0</v>
      </c>
      <c r="AN6" s="70">
        <f>липень!AN6+серпень!AN6+вересень!AN6</f>
        <v>0</v>
      </c>
      <c r="AO6" s="70">
        <f>липень!AO6+серпень!AO6+вересень!AO6</f>
        <v>0</v>
      </c>
      <c r="AP6" s="70">
        <f>липень!AP6+серпень!AP6+вересень!AP6</f>
        <v>0</v>
      </c>
      <c r="AQ6" s="70">
        <f>липень!AQ6+серпень!AQ6+вересень!AQ6</f>
        <v>0</v>
      </c>
      <c r="AR6" s="70">
        <f>липень!AR6+серпень!AR6+вересень!AR6</f>
        <v>0</v>
      </c>
      <c r="AS6" s="70">
        <f>липень!AS6+серпень!AS6+вересень!AS6</f>
        <v>0</v>
      </c>
      <c r="AT6" s="70">
        <f>липень!AT6+серпень!AT6+вересень!AT6</f>
        <v>0</v>
      </c>
      <c r="AU6" s="70">
        <f>липень!AU6+серпень!AU6+вересень!AU6</f>
        <v>0</v>
      </c>
      <c r="AV6" s="70">
        <f>липень!AV6+серпень!AV6+вересень!AV6</f>
        <v>0</v>
      </c>
      <c r="AW6" s="70">
        <f>липень!AW6+серпень!AW6+вересень!AW6</f>
        <v>0</v>
      </c>
      <c r="AX6" s="70">
        <f>липень!AX6+серпень!AX6+вересень!AX6</f>
        <v>0</v>
      </c>
      <c r="AY6" s="70">
        <f>липень!AY6+серпень!AY6+вересень!AY6</f>
        <v>0</v>
      </c>
      <c r="AZ6" s="87">
        <f aca="true" t="shared" si="1" ref="AZ6:AZ20">SUM(U6:AY6)</f>
        <v>191.49</v>
      </c>
      <c r="BA6" s="73">
        <f>липень!BA6+серпень!BA6+вересень!BA6</f>
        <v>1500</v>
      </c>
      <c r="BB6" s="73">
        <f>липень!BB6+серпень!BB6+вересень!BB6</f>
        <v>0</v>
      </c>
      <c r="BC6" s="75">
        <f>липень!BC6+серпень!BC6+вересень!BC6</f>
        <v>0</v>
      </c>
      <c r="BD6" s="76">
        <f>липень!BD6+серпень!BD6+вересень!BD6</f>
        <v>0</v>
      </c>
      <c r="BE6" s="75">
        <f>липень!BE6+серпень!BE6+вересень!BE6</f>
        <v>694.700689</v>
      </c>
      <c r="BF6" s="66">
        <f>липень!BF6+серпень!BF6+вересень!BF6</f>
        <v>561.12</v>
      </c>
      <c r="BG6" s="75">
        <f>липень!BG6+серпень!BG6+вересень!BG6</f>
        <v>8575.406783999999</v>
      </c>
      <c r="BH6" s="66">
        <f>липень!BH6+серпень!BH6+вересень!BH6</f>
        <v>8692.8254862</v>
      </c>
      <c r="BI6" s="75">
        <f>липень!BI6+серпень!BI6+вересень!BI6</f>
        <v>0</v>
      </c>
      <c r="BJ6" s="72">
        <f>липень!BJ6+серпень!BJ6+вересень!BJ6</f>
        <v>0</v>
      </c>
      <c r="BK6" s="77">
        <f>липень!BK6+серпень!BK6+вересень!BK6</f>
        <v>0</v>
      </c>
      <c r="BL6" s="77">
        <f>липень!BL6+серпень!BL6+вересень!BL6</f>
        <v>0</v>
      </c>
      <c r="BM6" s="78">
        <f>липень!BM6+серпень!BM6+вересень!BM6</f>
        <v>3551.286465</v>
      </c>
      <c r="BN6" s="73">
        <f>липень!BN6+серпень!BN6+вересень!BN6</f>
        <v>0</v>
      </c>
      <c r="BO6" s="78">
        <f>липень!BO6+серпень!BO6+вересень!BO6</f>
        <v>1600</v>
      </c>
      <c r="BP6" s="80">
        <f>липень!BP6+серпень!BP6+вересень!BP6</f>
        <v>0</v>
      </c>
      <c r="BQ6" s="81">
        <f>липень!BQ6+серпень!BQ6+вересень!BQ6</f>
        <v>0</v>
      </c>
      <c r="BR6" s="73">
        <f>липень!BR6+серпень!BR6+вересень!BR6</f>
        <v>0</v>
      </c>
      <c r="BS6" s="297">
        <f>C6+F6+R6+T6+BA6+BC6+BE6+BG6+BI6+BK6+BM6+BO6+BQ6</f>
        <v>616810.8604710145</v>
      </c>
      <c r="BT6" s="82">
        <f>BR6+BP6+BN6+BL6+BJ6+BH6+BF6+BD6+BB6+AZ6+S6+Q6+E6+D6</f>
        <v>504216.11212328007</v>
      </c>
    </row>
    <row r="7" spans="1:72" ht="16.5" hidden="1" thickBot="1">
      <c r="A7" s="105">
        <v>41</v>
      </c>
      <c r="B7" s="106" t="s">
        <v>33</v>
      </c>
      <c r="C7" s="106" t="e">
        <f>липень!#REF!+серпень!#REF!+вересень!C7</f>
        <v>#REF!</v>
      </c>
      <c r="D7" s="312" t="e">
        <f>липень!#REF!+серпень!#REF!+вересень!D7</f>
        <v>#REF!</v>
      </c>
      <c r="E7" s="312" t="e">
        <f>липень!#REF!+серпень!#REF!+вересень!E7</f>
        <v>#REF!</v>
      </c>
      <c r="F7" s="106" t="e">
        <f>липень!#REF!+серпень!#REF!+вересень!F7</f>
        <v>#REF!</v>
      </c>
      <c r="G7" s="106" t="e">
        <f>липень!#REF!+серпень!#REF!+вересень!G7</f>
        <v>#REF!</v>
      </c>
      <c r="H7" s="106" t="e">
        <f>липень!#REF!+серпень!#REF!+вересень!H7</f>
        <v>#REF!</v>
      </c>
      <c r="I7" s="106" t="e">
        <f>липень!#REF!+серпень!#REF!+вересень!I7</f>
        <v>#REF!</v>
      </c>
      <c r="J7" s="106" t="e">
        <f>липень!#REF!+серпень!#REF!+вересень!J7</f>
        <v>#REF!</v>
      </c>
      <c r="K7" s="106" t="e">
        <f>липень!#REF!+серпень!#REF!+вересень!K7</f>
        <v>#REF!</v>
      </c>
      <c r="L7" s="106" t="e">
        <f>липень!#REF!+серпень!#REF!+вересень!L7</f>
        <v>#REF!</v>
      </c>
      <c r="M7" s="106" t="e">
        <f>липень!#REF!+серпень!#REF!+вересень!M7</f>
        <v>#REF!</v>
      </c>
      <c r="N7" s="106" t="e">
        <f>липень!#REF!+серпень!#REF!+вересень!N7</f>
        <v>#REF!</v>
      </c>
      <c r="O7" s="106" t="e">
        <f>липень!#REF!+серпень!#REF!+вересень!O7</f>
        <v>#REF!</v>
      </c>
      <c r="P7" s="106" t="e">
        <f>липень!#REF!+серпень!#REF!+вересень!P7</f>
        <v>#REF!</v>
      </c>
      <c r="Q7" s="107" t="e">
        <f t="shared" si="0"/>
        <v>#REF!</v>
      </c>
      <c r="R7" s="108" t="e">
        <f>липень!#REF!+серпень!#REF!+вересень!R7</f>
        <v>#REF!</v>
      </c>
      <c r="S7" s="109" t="e">
        <f>липень!#REF!+серпень!#REF!+вересень!S7</f>
        <v>#REF!</v>
      </c>
      <c r="T7" s="110" t="e">
        <f>липень!#REF!+серпень!#REF!+вересень!T7</f>
        <v>#REF!</v>
      </c>
      <c r="U7" s="111" t="e">
        <f>липень!#REF!+серпень!#REF!+вересень!U7</f>
        <v>#REF!</v>
      </c>
      <c r="V7" s="111" t="e">
        <f>липень!#REF!+серпень!#REF!+вересень!V7</f>
        <v>#REF!</v>
      </c>
      <c r="W7" s="111" t="e">
        <f>липень!#REF!+серпень!#REF!+вересень!W7</f>
        <v>#REF!</v>
      </c>
      <c r="X7" s="111" t="e">
        <f>липень!#REF!+серпень!#REF!+вересень!X7</f>
        <v>#REF!</v>
      </c>
      <c r="Y7" s="111" t="e">
        <f>липень!#REF!+серпень!#REF!+вересень!Y7</f>
        <v>#REF!</v>
      </c>
      <c r="Z7" s="111" t="e">
        <f>липень!#REF!+серпень!#REF!+вересень!Z7</f>
        <v>#REF!</v>
      </c>
      <c r="AA7" s="111" t="e">
        <f>липень!#REF!+серпень!#REF!+вересень!AA7</f>
        <v>#REF!</v>
      </c>
      <c r="AB7" s="111" t="e">
        <f>липень!#REF!+серпень!#REF!+вересень!AB7</f>
        <v>#REF!</v>
      </c>
      <c r="AC7" s="111" t="e">
        <f>липень!#REF!+серпень!#REF!+вересень!AC7</f>
        <v>#REF!</v>
      </c>
      <c r="AD7" s="111" t="e">
        <f>липень!#REF!+серпень!#REF!+вересень!AD7</f>
        <v>#REF!</v>
      </c>
      <c r="AE7" s="111" t="e">
        <f>липень!#REF!+серпень!#REF!+вересень!AE7</f>
        <v>#REF!</v>
      </c>
      <c r="AF7" s="111" t="e">
        <f>липень!#REF!+серпень!#REF!+вересень!AF7</f>
        <v>#REF!</v>
      </c>
      <c r="AG7" s="111" t="e">
        <f>липень!#REF!+серпень!#REF!+вересень!AG7</f>
        <v>#REF!</v>
      </c>
      <c r="AH7" s="111" t="e">
        <f>липень!#REF!+серпень!#REF!+вересень!AH7</f>
        <v>#REF!</v>
      </c>
      <c r="AI7" s="111" t="e">
        <f>липень!#REF!+серпень!#REF!+вересень!AI7</f>
        <v>#REF!</v>
      </c>
      <c r="AJ7" s="111" t="e">
        <f>липень!#REF!+серпень!#REF!+вересень!AJ7</f>
        <v>#REF!</v>
      </c>
      <c r="AK7" s="111" t="e">
        <f>липень!#REF!+серпень!#REF!+вересень!AK7</f>
        <v>#REF!</v>
      </c>
      <c r="AL7" s="111" t="e">
        <f>липень!#REF!+серпень!#REF!+вересень!AL7</f>
        <v>#REF!</v>
      </c>
      <c r="AM7" s="111" t="e">
        <f>липень!#REF!+серпень!#REF!+вересень!AM7</f>
        <v>#REF!</v>
      </c>
      <c r="AN7" s="111" t="e">
        <f>липень!#REF!+серпень!#REF!+вересень!AN7</f>
        <v>#REF!</v>
      </c>
      <c r="AO7" s="111" t="e">
        <f>липень!#REF!+серпень!#REF!+вересень!AO7</f>
        <v>#REF!</v>
      </c>
      <c r="AP7" s="111" t="e">
        <f>липень!#REF!+серпень!#REF!+вересень!AP7</f>
        <v>#REF!</v>
      </c>
      <c r="AQ7" s="111" t="e">
        <f>липень!#REF!+серпень!#REF!+вересень!AQ7</f>
        <v>#REF!</v>
      </c>
      <c r="AR7" s="111" t="e">
        <f>липень!#REF!+серпень!#REF!+вересень!AR7</f>
        <v>#REF!</v>
      </c>
      <c r="AS7" s="111" t="e">
        <f>липень!#REF!+серпень!#REF!+вересень!AS7</f>
        <v>#REF!</v>
      </c>
      <c r="AT7" s="111" t="e">
        <f>липень!#REF!+серпень!#REF!+вересень!AT7</f>
        <v>#REF!</v>
      </c>
      <c r="AU7" s="111" t="e">
        <f>липень!#REF!+серпень!#REF!+вересень!AU7</f>
        <v>#REF!</v>
      </c>
      <c r="AV7" s="111" t="e">
        <f>липень!#REF!+серпень!#REF!+вересень!AV7</f>
        <v>#REF!</v>
      </c>
      <c r="AW7" s="111" t="e">
        <f>липень!#REF!+серпень!#REF!+вересень!AW7</f>
        <v>#REF!</v>
      </c>
      <c r="AX7" s="111" t="e">
        <f>липень!#REF!+серпень!#REF!+вересень!AX7</f>
        <v>#REF!</v>
      </c>
      <c r="AY7" s="111" t="e">
        <f>липень!#REF!+серпень!#REF!+вересень!AY7</f>
        <v>#REF!</v>
      </c>
      <c r="AZ7" s="111" t="e">
        <f>липень!#REF!+серпень!#REF!+вересень!AZ7</f>
        <v>#REF!</v>
      </c>
      <c r="BA7" s="111" t="e">
        <f>липень!#REF!+серпень!#REF!+вересень!BA7</f>
        <v>#REF!</v>
      </c>
      <c r="BB7" s="111" t="e">
        <f>липень!#REF!+серпень!#REF!+вересень!BB7</f>
        <v>#REF!</v>
      </c>
      <c r="BC7" s="111" t="e">
        <f>липень!#REF!+серпень!#REF!+вересень!BC7</f>
        <v>#REF!</v>
      </c>
      <c r="BD7" s="111" t="e">
        <f>липень!#REF!+серпень!#REF!+вересень!BD7</f>
        <v>#REF!</v>
      </c>
      <c r="BE7" s="111" t="e">
        <f>липень!#REF!+серпень!#REF!+вересень!BE7</f>
        <v>#REF!</v>
      </c>
      <c r="BF7" s="111" t="e">
        <f>липень!#REF!+серпень!#REF!+вересень!BF7</f>
        <v>#REF!</v>
      </c>
      <c r="BG7" s="111" t="e">
        <f>липень!#REF!+серпень!#REF!+вересень!BG7</f>
        <v>#REF!</v>
      </c>
      <c r="BH7" s="111" t="e">
        <f>липень!#REF!+серпень!#REF!+вересень!BH7</f>
        <v>#REF!</v>
      </c>
      <c r="BI7" s="111" t="e">
        <f>липень!#REF!+серпень!#REF!+вересень!BI7</f>
        <v>#REF!</v>
      </c>
      <c r="BJ7" s="111" t="e">
        <f>липень!#REF!+серпень!#REF!+вересень!BJ7</f>
        <v>#REF!</v>
      </c>
      <c r="BK7" s="111" t="e">
        <f>липень!#REF!+серпень!#REF!+вересень!BK7</f>
        <v>#REF!</v>
      </c>
      <c r="BL7" s="111" t="e">
        <f>липень!#REF!+серпень!#REF!+вересень!BL7</f>
        <v>#REF!</v>
      </c>
      <c r="BM7" s="111" t="e">
        <f>липень!#REF!+серпень!#REF!+вересень!BM7</f>
        <v>#REF!</v>
      </c>
      <c r="BN7" s="111" t="e">
        <f>липень!#REF!+серпень!#REF!+вересень!BN7</f>
        <v>#REF!</v>
      </c>
      <c r="BO7" s="111" t="e">
        <f>липень!#REF!+серпень!#REF!+вересень!BO7</f>
        <v>#REF!</v>
      </c>
      <c r="BP7" s="111" t="e">
        <f>липень!#REF!+серпень!#REF!+вересень!BP7</f>
        <v>#REF!</v>
      </c>
      <c r="BQ7" s="111" t="e">
        <f>липень!#REF!+серпень!#REF!+вересень!BQ7</f>
        <v>#REF!</v>
      </c>
      <c r="BR7" s="111" t="e">
        <f>липень!#REF!+серпень!#REF!+вересень!BR7</f>
        <v>#REF!</v>
      </c>
      <c r="BS7" s="117" t="e">
        <f>C7+F7+R7+T7+BA7+BC7+BE7+BG7+BI7+BK7+BM7+BO7+BQ7</f>
        <v>#REF!</v>
      </c>
      <c r="BT7" s="118" t="e">
        <f>D7+E7+Q7+S7+AZ7+BB7+BD7+BF7+BH7+BJ7+BL7+BN7+BP7+BR7</f>
        <v>#REF!</v>
      </c>
    </row>
    <row r="8" spans="1:72" ht="16.5" hidden="1" thickBot="1">
      <c r="A8" s="119">
        <v>42</v>
      </c>
      <c r="B8" s="119" t="s">
        <v>34</v>
      </c>
      <c r="C8" s="120" t="e">
        <f>C9+C10</f>
        <v>#REF!</v>
      </c>
      <c r="D8" s="121" t="e">
        <f>D9+D10</f>
        <v>#REF!</v>
      </c>
      <c r="E8" s="121" t="e">
        <f aca="true" t="shared" si="2" ref="E8:BS8">E9+E10</f>
        <v>#REF!</v>
      </c>
      <c r="F8" s="122" t="e">
        <f t="shared" si="2"/>
        <v>#REF!</v>
      </c>
      <c r="G8" s="122" t="e">
        <f t="shared" si="2"/>
        <v>#REF!</v>
      </c>
      <c r="H8" s="122" t="e">
        <f t="shared" si="2"/>
        <v>#REF!</v>
      </c>
      <c r="I8" s="122" t="e">
        <f t="shared" si="2"/>
        <v>#REF!</v>
      </c>
      <c r="J8" s="122" t="e">
        <f t="shared" si="2"/>
        <v>#REF!</v>
      </c>
      <c r="K8" s="122" t="e">
        <f t="shared" si="2"/>
        <v>#REF!</v>
      </c>
      <c r="L8" s="122" t="e">
        <f t="shared" si="2"/>
        <v>#REF!</v>
      </c>
      <c r="M8" s="122" t="e">
        <f t="shared" si="2"/>
        <v>#REF!</v>
      </c>
      <c r="N8" s="122" t="e">
        <f t="shared" si="2"/>
        <v>#REF!</v>
      </c>
      <c r="O8" s="122" t="e">
        <f t="shared" si="2"/>
        <v>#REF!</v>
      </c>
      <c r="P8" s="122" t="e">
        <f t="shared" si="2"/>
        <v>#REF!</v>
      </c>
      <c r="Q8" s="123" t="e">
        <f t="shared" si="2"/>
        <v>#REF!</v>
      </c>
      <c r="R8" s="120" t="e">
        <f t="shared" si="2"/>
        <v>#REF!</v>
      </c>
      <c r="S8" s="124" t="e">
        <f t="shared" si="2"/>
        <v>#REF!</v>
      </c>
      <c r="T8" s="124" t="e">
        <f t="shared" si="2"/>
        <v>#REF!</v>
      </c>
      <c r="U8" s="125" t="e">
        <f t="shared" si="2"/>
        <v>#REF!</v>
      </c>
      <c r="V8" s="126" t="e">
        <f t="shared" si="2"/>
        <v>#REF!</v>
      </c>
      <c r="W8" s="122" t="e">
        <f t="shared" si="2"/>
        <v>#REF!</v>
      </c>
      <c r="X8" s="122" t="e">
        <f t="shared" si="2"/>
        <v>#REF!</v>
      </c>
      <c r="Y8" s="122" t="e">
        <f t="shared" si="2"/>
        <v>#REF!</v>
      </c>
      <c r="Z8" s="122" t="e">
        <f t="shared" si="2"/>
        <v>#REF!</v>
      </c>
      <c r="AA8" s="122" t="e">
        <f t="shared" si="2"/>
        <v>#REF!</v>
      </c>
      <c r="AB8" s="122" t="e">
        <f t="shared" si="2"/>
        <v>#REF!</v>
      </c>
      <c r="AC8" s="122" t="e">
        <f t="shared" si="2"/>
        <v>#REF!</v>
      </c>
      <c r="AD8" s="122" t="e">
        <f t="shared" si="2"/>
        <v>#REF!</v>
      </c>
      <c r="AE8" s="122" t="e">
        <f t="shared" si="2"/>
        <v>#REF!</v>
      </c>
      <c r="AF8" s="122" t="e">
        <f t="shared" si="2"/>
        <v>#REF!</v>
      </c>
      <c r="AG8" s="122" t="e">
        <f t="shared" si="2"/>
        <v>#REF!</v>
      </c>
      <c r="AH8" s="122" t="e">
        <f t="shared" si="2"/>
        <v>#REF!</v>
      </c>
      <c r="AI8" s="122" t="e">
        <f t="shared" si="2"/>
        <v>#REF!</v>
      </c>
      <c r="AJ8" s="122" t="e">
        <f t="shared" si="2"/>
        <v>#REF!</v>
      </c>
      <c r="AK8" s="122" t="e">
        <f t="shared" si="2"/>
        <v>#REF!</v>
      </c>
      <c r="AL8" s="122" t="e">
        <f t="shared" si="2"/>
        <v>#REF!</v>
      </c>
      <c r="AM8" s="122" t="e">
        <f t="shared" si="2"/>
        <v>#REF!</v>
      </c>
      <c r="AN8" s="122" t="e">
        <f t="shared" si="2"/>
        <v>#REF!</v>
      </c>
      <c r="AO8" s="122" t="e">
        <f t="shared" si="2"/>
        <v>#REF!</v>
      </c>
      <c r="AP8" s="122" t="e">
        <f t="shared" si="2"/>
        <v>#REF!</v>
      </c>
      <c r="AQ8" s="122" t="e">
        <f t="shared" si="2"/>
        <v>#REF!</v>
      </c>
      <c r="AR8" s="122" t="e">
        <f t="shared" si="2"/>
        <v>#REF!</v>
      </c>
      <c r="AS8" s="122" t="e">
        <f t="shared" si="2"/>
        <v>#REF!</v>
      </c>
      <c r="AT8" s="122" t="e">
        <f t="shared" si="2"/>
        <v>#REF!</v>
      </c>
      <c r="AU8" s="122" t="e">
        <f t="shared" si="2"/>
        <v>#REF!</v>
      </c>
      <c r="AV8" s="122" t="e">
        <f t="shared" si="2"/>
        <v>#REF!</v>
      </c>
      <c r="AW8" s="122" t="e">
        <f t="shared" si="2"/>
        <v>#REF!</v>
      </c>
      <c r="AX8" s="122" t="e">
        <f t="shared" si="2"/>
        <v>#REF!</v>
      </c>
      <c r="AY8" s="123" t="e">
        <f t="shared" si="2"/>
        <v>#REF!</v>
      </c>
      <c r="AZ8" s="127" t="e">
        <f t="shared" si="2"/>
        <v>#REF!</v>
      </c>
      <c r="BA8" s="128" t="e">
        <f t="shared" si="2"/>
        <v>#REF!</v>
      </c>
      <c r="BB8" s="128" t="e">
        <f t="shared" si="2"/>
        <v>#REF!</v>
      </c>
      <c r="BC8" s="119" t="e">
        <f>BC9+BC10</f>
        <v>#REF!</v>
      </c>
      <c r="BD8" s="119" t="e">
        <f t="shared" si="2"/>
        <v>#REF!</v>
      </c>
      <c r="BE8" s="119" t="e">
        <f t="shared" si="2"/>
        <v>#REF!</v>
      </c>
      <c r="BF8" s="123" t="e">
        <f t="shared" si="2"/>
        <v>#REF!</v>
      </c>
      <c r="BG8" s="123" t="e">
        <f t="shared" si="2"/>
        <v>#REF!</v>
      </c>
      <c r="BH8" s="123" t="e">
        <f t="shared" si="2"/>
        <v>#REF!</v>
      </c>
      <c r="BI8" s="119" t="e">
        <f t="shared" si="2"/>
        <v>#REF!</v>
      </c>
      <c r="BJ8" s="123" t="e">
        <f t="shared" si="2"/>
        <v>#REF!</v>
      </c>
      <c r="BK8" s="123" t="e">
        <f t="shared" si="2"/>
        <v>#REF!</v>
      </c>
      <c r="BL8" s="124" t="e">
        <f t="shared" si="2"/>
        <v>#REF!</v>
      </c>
      <c r="BM8" s="124" t="e">
        <f t="shared" si="2"/>
        <v>#REF!</v>
      </c>
      <c r="BN8" s="128" t="e">
        <f t="shared" si="2"/>
        <v>#REF!</v>
      </c>
      <c r="BO8" s="128" t="e">
        <f t="shared" si="2"/>
        <v>#REF!</v>
      </c>
      <c r="BP8" s="119" t="e">
        <f t="shared" si="2"/>
        <v>#REF!</v>
      </c>
      <c r="BQ8" s="119" t="e">
        <f t="shared" si="2"/>
        <v>#REF!</v>
      </c>
      <c r="BR8" s="119" t="e">
        <f t="shared" si="2"/>
        <v>#REF!</v>
      </c>
      <c r="BS8" s="299" t="e">
        <f t="shared" si="2"/>
        <v>#REF!</v>
      </c>
      <c r="BT8" s="129" t="e">
        <f>BT9+BT10</f>
        <v>#REF!</v>
      </c>
    </row>
    <row r="9" spans="1:76" ht="15.75" hidden="1">
      <c r="A9" s="71">
        <v>43</v>
      </c>
      <c r="B9" s="71" t="s">
        <v>8</v>
      </c>
      <c r="C9" s="71" t="e">
        <f>липень!#REF!+серпень!#REF!+вересень!C9</f>
        <v>#REF!</v>
      </c>
      <c r="D9" s="64" t="e">
        <f>липень!#REF!+серпень!#REF!+вересень!D9</f>
        <v>#REF!</v>
      </c>
      <c r="E9" s="64" t="e">
        <f>липень!#REF!+серпень!#REF!+вересень!E9</f>
        <v>#REF!</v>
      </c>
      <c r="F9" s="71" t="e">
        <f>липень!#REF!+серпень!#REF!+вересень!F9</f>
        <v>#REF!</v>
      </c>
      <c r="G9" s="71" t="e">
        <f>липень!#REF!+серпень!#REF!+вересень!G9</f>
        <v>#REF!</v>
      </c>
      <c r="H9" s="71" t="e">
        <f>липень!#REF!+серпень!#REF!+вересень!H9</f>
        <v>#REF!</v>
      </c>
      <c r="I9" s="71" t="e">
        <f>липень!#REF!+серпень!#REF!+вересень!I9</f>
        <v>#REF!</v>
      </c>
      <c r="J9" s="71" t="e">
        <f>липень!#REF!+серпень!#REF!+вересень!J9</f>
        <v>#REF!</v>
      </c>
      <c r="K9" s="71" t="e">
        <f>липень!#REF!+серпень!#REF!+вересень!K9</f>
        <v>#REF!</v>
      </c>
      <c r="L9" s="71" t="e">
        <f>липень!#REF!+серпень!#REF!+вересень!L9</f>
        <v>#REF!</v>
      </c>
      <c r="M9" s="71" t="e">
        <f>липень!#REF!+серпень!#REF!+вересень!M9</f>
        <v>#REF!</v>
      </c>
      <c r="N9" s="71" t="e">
        <f>липень!#REF!+серпень!#REF!+вересень!N9</f>
        <v>#REF!</v>
      </c>
      <c r="O9" s="71" t="e">
        <f>липень!#REF!+серпень!#REF!+вересень!O9</f>
        <v>#REF!</v>
      </c>
      <c r="P9" s="71" t="e">
        <f>липень!#REF!+серпень!#REF!+вересень!P9</f>
        <v>#REF!</v>
      </c>
      <c r="Q9" s="130" t="e">
        <f t="shared" si="0"/>
        <v>#REF!</v>
      </c>
      <c r="R9" s="131" t="e">
        <f>липень!#REF!+серпень!#REF!+вересень!R9</f>
        <v>#REF!</v>
      </c>
      <c r="S9" s="68" t="e">
        <f>липень!#REF!+серпень!#REF!+вересень!S9</f>
        <v>#REF!</v>
      </c>
      <c r="T9" s="73" t="e">
        <f>липень!#REF!+серпень!#REF!+вересень!T9</f>
        <v>#REF!</v>
      </c>
      <c r="U9" s="70" t="e">
        <f>липень!#REF!+серпень!#REF!+вересень!U9</f>
        <v>#REF!</v>
      </c>
      <c r="V9" s="70" t="e">
        <f>липень!#REF!+серпень!#REF!+вересень!V9</f>
        <v>#REF!</v>
      </c>
      <c r="W9" s="70" t="e">
        <f>липень!#REF!+серпень!#REF!+вересень!W9</f>
        <v>#REF!</v>
      </c>
      <c r="X9" s="70" t="e">
        <f>липень!#REF!+серпень!#REF!+вересень!X9</f>
        <v>#REF!</v>
      </c>
      <c r="Y9" s="70" t="e">
        <f>липень!#REF!+серпень!#REF!+вересень!Y9</f>
        <v>#REF!</v>
      </c>
      <c r="Z9" s="70" t="e">
        <f>липень!#REF!+серпень!#REF!+вересень!Z9</f>
        <v>#REF!</v>
      </c>
      <c r="AA9" s="70" t="e">
        <f>липень!#REF!+серпень!#REF!+вересень!AA9</f>
        <v>#REF!</v>
      </c>
      <c r="AB9" s="70" t="e">
        <f>липень!#REF!+серпень!#REF!+вересень!AB9</f>
        <v>#REF!</v>
      </c>
      <c r="AC9" s="70" t="e">
        <f>липень!#REF!+серпень!#REF!+вересень!AC9</f>
        <v>#REF!</v>
      </c>
      <c r="AD9" s="70" t="e">
        <f>липень!#REF!+серпень!#REF!+вересень!AD9</f>
        <v>#REF!</v>
      </c>
      <c r="AE9" s="70" t="e">
        <f>липень!#REF!+серпень!#REF!+вересень!AE9</f>
        <v>#REF!</v>
      </c>
      <c r="AF9" s="70" t="e">
        <f>липень!#REF!+серпень!#REF!+вересень!AF9</f>
        <v>#REF!</v>
      </c>
      <c r="AG9" s="70" t="e">
        <f>липень!#REF!+серпень!#REF!+вересень!AG9</f>
        <v>#REF!</v>
      </c>
      <c r="AH9" s="70" t="e">
        <f>липень!#REF!+серпень!#REF!+вересень!AH9</f>
        <v>#REF!</v>
      </c>
      <c r="AI9" s="70" t="e">
        <f>липень!#REF!+серпень!#REF!+вересень!AI9</f>
        <v>#REF!</v>
      </c>
      <c r="AJ9" s="70" t="e">
        <f>липень!#REF!+серпень!#REF!+вересень!AJ9</f>
        <v>#REF!</v>
      </c>
      <c r="AK9" s="70" t="e">
        <f>липень!#REF!+серпень!#REF!+вересень!AK9</f>
        <v>#REF!</v>
      </c>
      <c r="AL9" s="70" t="e">
        <f>липень!#REF!+серпень!#REF!+вересень!AL9</f>
        <v>#REF!</v>
      </c>
      <c r="AM9" s="70" t="e">
        <f>липень!#REF!+серпень!#REF!+вересень!AM9</f>
        <v>#REF!</v>
      </c>
      <c r="AN9" s="70" t="e">
        <f>липень!#REF!+серпень!#REF!+вересень!AN9</f>
        <v>#REF!</v>
      </c>
      <c r="AO9" s="70" t="e">
        <f>липень!#REF!+серпень!#REF!+вересень!AO9</f>
        <v>#REF!</v>
      </c>
      <c r="AP9" s="70" t="e">
        <f>липень!#REF!+серпень!#REF!+вересень!AP9</f>
        <v>#REF!</v>
      </c>
      <c r="AQ9" s="70" t="e">
        <f>липень!#REF!+серпень!#REF!+вересень!AQ9</f>
        <v>#REF!</v>
      </c>
      <c r="AR9" s="70" t="e">
        <f>липень!#REF!+серпень!#REF!+вересень!AR9</f>
        <v>#REF!</v>
      </c>
      <c r="AS9" s="70" t="e">
        <f>липень!#REF!+серпень!#REF!+вересень!AS9</f>
        <v>#REF!</v>
      </c>
      <c r="AT9" s="70" t="e">
        <f>липень!#REF!+серпень!#REF!+вересень!AT9</f>
        <v>#REF!</v>
      </c>
      <c r="AU9" s="70" t="e">
        <f>липень!#REF!+серпень!#REF!+вересень!AU9</f>
        <v>#REF!</v>
      </c>
      <c r="AV9" s="70" t="e">
        <f>липень!#REF!+серпень!#REF!+вересень!AV9</f>
        <v>#REF!</v>
      </c>
      <c r="AW9" s="70" t="e">
        <f>липень!#REF!+серпень!#REF!+вересень!AW9</f>
        <v>#REF!</v>
      </c>
      <c r="AX9" s="70" t="e">
        <f>липень!#REF!+серпень!#REF!+вересень!AX9</f>
        <v>#REF!</v>
      </c>
      <c r="AY9" s="70" t="e">
        <f>липень!#REF!+серпень!#REF!+вересень!AY9</f>
        <v>#REF!</v>
      </c>
      <c r="AZ9" s="70" t="e">
        <f>липень!#REF!+серпень!#REF!+вересень!AZ9</f>
        <v>#REF!</v>
      </c>
      <c r="BA9" s="70" t="e">
        <f>липень!#REF!+серпень!#REF!+вересень!BA9</f>
        <v>#REF!</v>
      </c>
      <c r="BB9" s="70" t="e">
        <f>липень!#REF!+серпень!#REF!+вересень!BB9</f>
        <v>#REF!</v>
      </c>
      <c r="BC9" s="70" t="e">
        <f>липень!#REF!+серпень!#REF!+вересень!BC9</f>
        <v>#REF!</v>
      </c>
      <c r="BD9" s="70" t="e">
        <f>липень!#REF!+серпень!#REF!+вересень!BD9</f>
        <v>#REF!</v>
      </c>
      <c r="BE9" s="70" t="e">
        <f>липень!#REF!+серпень!#REF!+вересень!BE9</f>
        <v>#REF!</v>
      </c>
      <c r="BF9" s="70" t="e">
        <f>липень!#REF!+серпень!#REF!+вересень!BF9</f>
        <v>#REF!</v>
      </c>
      <c r="BG9" s="70" t="e">
        <f>липень!#REF!+серпень!#REF!+вересень!BG9</f>
        <v>#REF!</v>
      </c>
      <c r="BH9" s="70" t="e">
        <f>липень!#REF!+серпень!#REF!+вересень!BH9</f>
        <v>#REF!</v>
      </c>
      <c r="BI9" s="70" t="e">
        <f>липень!#REF!+серпень!#REF!+вересень!BI9</f>
        <v>#REF!</v>
      </c>
      <c r="BJ9" s="70" t="e">
        <f>липень!#REF!+серпень!#REF!+вересень!BJ9</f>
        <v>#REF!</v>
      </c>
      <c r="BK9" s="70" t="e">
        <f>липень!#REF!+серпень!#REF!+вересень!BK9</f>
        <v>#REF!</v>
      </c>
      <c r="BL9" s="70" t="e">
        <f>липень!#REF!+серпень!#REF!+вересень!BL9</f>
        <v>#REF!</v>
      </c>
      <c r="BM9" s="70" t="e">
        <f>липень!#REF!+серпень!#REF!+вересень!BM9</f>
        <v>#REF!</v>
      </c>
      <c r="BN9" s="70" t="e">
        <f>липень!#REF!+серпень!#REF!+вересень!BN9</f>
        <v>#REF!</v>
      </c>
      <c r="BO9" s="70" t="e">
        <f>липень!#REF!+серпень!#REF!+вересень!BO9</f>
        <v>#REF!</v>
      </c>
      <c r="BP9" s="70" t="e">
        <f>липень!#REF!+серпень!#REF!+вересень!BP9</f>
        <v>#REF!</v>
      </c>
      <c r="BQ9" s="70" t="e">
        <f>липень!#REF!+серпень!#REF!+вересень!BQ9</f>
        <v>#REF!</v>
      </c>
      <c r="BR9" s="70" t="e">
        <f>липень!#REF!+серпень!#REF!+вересень!BR9</f>
        <v>#REF!</v>
      </c>
      <c r="BS9" s="298" t="e">
        <f>C9+F9+R9+T9+BA9+BC9+BE9+BG9+BI9+BK9+BM9+BO9</f>
        <v>#REF!</v>
      </c>
      <c r="BT9" s="82" t="e">
        <f>D9+E9+Q9+S9+AZ9+BB9+BD9+BF9+BH9+BJ9+BL9+BN9+BP9</f>
        <v>#REF!</v>
      </c>
      <c r="BU9" s="133"/>
      <c r="BV9" s="133"/>
      <c r="BW9" s="133"/>
      <c r="BX9" s="133"/>
    </row>
    <row r="10" spans="1:72" ht="16.5" hidden="1" thickBot="1">
      <c r="A10" s="102">
        <v>44</v>
      </c>
      <c r="B10" s="102" t="s">
        <v>4</v>
      </c>
      <c r="C10" s="71" t="e">
        <f>липень!#REF!+серпень!#REF!+вересень!C10</f>
        <v>#REF!</v>
      </c>
      <c r="D10" s="64" t="e">
        <f>липень!#REF!+серпень!#REF!+вересень!D10</f>
        <v>#REF!</v>
      </c>
      <c r="E10" s="64" t="e">
        <f>липень!#REF!+серпень!#REF!+вересень!E10</f>
        <v>#REF!</v>
      </c>
      <c r="F10" s="102" t="e">
        <f>липень!#REF!+серпень!#REF!+вересень!F10</f>
        <v>#REF!</v>
      </c>
      <c r="G10" s="71" t="e">
        <f>липень!#REF!+серпень!#REF!+вересень!G10</f>
        <v>#REF!</v>
      </c>
      <c r="H10" s="71" t="e">
        <f>липень!#REF!+серпень!#REF!+вересень!H10</f>
        <v>#REF!</v>
      </c>
      <c r="I10" s="71" t="e">
        <f>липень!#REF!+серпень!#REF!+вересень!I10</f>
        <v>#REF!</v>
      </c>
      <c r="J10" s="71" t="e">
        <f>липень!#REF!+серпень!#REF!+вересень!J10</f>
        <v>#REF!</v>
      </c>
      <c r="K10" s="71" t="e">
        <f>липень!#REF!+серпень!#REF!+вересень!K10</f>
        <v>#REF!</v>
      </c>
      <c r="L10" s="71" t="e">
        <f>липень!#REF!+серпень!#REF!+вересень!L10</f>
        <v>#REF!</v>
      </c>
      <c r="M10" s="71" t="e">
        <f>липень!#REF!+серпень!#REF!+вересень!M10</f>
        <v>#REF!</v>
      </c>
      <c r="N10" s="71" t="e">
        <f>липень!#REF!+серпень!#REF!+вересень!N10</f>
        <v>#REF!</v>
      </c>
      <c r="O10" s="71" t="e">
        <f>липень!#REF!+серпень!#REF!+вересень!O10</f>
        <v>#REF!</v>
      </c>
      <c r="P10" s="71" t="e">
        <f>липень!#REF!+серпень!#REF!+вересень!P10</f>
        <v>#REF!</v>
      </c>
      <c r="Q10" s="130" t="e">
        <f t="shared" si="0"/>
        <v>#REF!</v>
      </c>
      <c r="R10" s="131" t="e">
        <f>липень!#REF!+серпень!#REF!+вересень!R10</f>
        <v>#REF!</v>
      </c>
      <c r="S10" s="68" t="e">
        <f>липень!#REF!+серпень!#REF!+вересень!S10</f>
        <v>#REF!</v>
      </c>
      <c r="T10" s="73" t="e">
        <f>липень!#REF!+серпень!#REF!+вересень!T10</f>
        <v>#REF!</v>
      </c>
      <c r="U10" s="70" t="e">
        <f>липень!#REF!+серпень!#REF!+вересень!U10</f>
        <v>#REF!</v>
      </c>
      <c r="V10" s="70" t="e">
        <f>липень!#REF!+серпень!#REF!+вересень!V10</f>
        <v>#REF!</v>
      </c>
      <c r="W10" s="70" t="e">
        <f>липень!#REF!+серпень!#REF!+вересень!W10</f>
        <v>#REF!</v>
      </c>
      <c r="X10" s="70" t="e">
        <f>липень!#REF!+серпень!#REF!+вересень!X10</f>
        <v>#REF!</v>
      </c>
      <c r="Y10" s="70" t="e">
        <f>липень!#REF!+серпень!#REF!+вересень!Y10</f>
        <v>#REF!</v>
      </c>
      <c r="Z10" s="70" t="e">
        <f>липень!#REF!+серпень!#REF!+вересень!Z10</f>
        <v>#REF!</v>
      </c>
      <c r="AA10" s="70" t="e">
        <f>липень!#REF!+серпень!#REF!+вересень!AA10</f>
        <v>#REF!</v>
      </c>
      <c r="AB10" s="70" t="e">
        <f>липень!#REF!+серпень!#REF!+вересень!AB10</f>
        <v>#REF!</v>
      </c>
      <c r="AC10" s="70" t="e">
        <f>липень!#REF!+серпень!#REF!+вересень!AC10</f>
        <v>#REF!</v>
      </c>
      <c r="AD10" s="70" t="e">
        <f>липень!#REF!+серпень!#REF!+вересень!AD10</f>
        <v>#REF!</v>
      </c>
      <c r="AE10" s="70" t="e">
        <f>липень!#REF!+серпень!#REF!+вересень!AE10</f>
        <v>#REF!</v>
      </c>
      <c r="AF10" s="70" t="e">
        <f>липень!#REF!+серпень!#REF!+вересень!AF10</f>
        <v>#REF!</v>
      </c>
      <c r="AG10" s="70" t="e">
        <f>липень!#REF!+серпень!#REF!+вересень!AG10</f>
        <v>#REF!</v>
      </c>
      <c r="AH10" s="70" t="e">
        <f>липень!#REF!+серпень!#REF!+вересень!AH10</f>
        <v>#REF!</v>
      </c>
      <c r="AI10" s="70" t="e">
        <f>липень!#REF!+серпень!#REF!+вересень!AI10</f>
        <v>#REF!</v>
      </c>
      <c r="AJ10" s="70" t="e">
        <f>липень!#REF!+серпень!#REF!+вересень!AJ10</f>
        <v>#REF!</v>
      </c>
      <c r="AK10" s="70" t="e">
        <f>липень!#REF!+серпень!#REF!+вересень!AK10</f>
        <v>#REF!</v>
      </c>
      <c r="AL10" s="70" t="e">
        <f>липень!#REF!+серпень!#REF!+вересень!AL10</f>
        <v>#REF!</v>
      </c>
      <c r="AM10" s="70" t="e">
        <f>липень!#REF!+серпень!#REF!+вересень!AM10</f>
        <v>#REF!</v>
      </c>
      <c r="AN10" s="70" t="e">
        <f>липень!#REF!+серпень!#REF!+вересень!AN10</f>
        <v>#REF!</v>
      </c>
      <c r="AO10" s="70" t="e">
        <f>липень!#REF!+серпень!#REF!+вересень!AO10</f>
        <v>#REF!</v>
      </c>
      <c r="AP10" s="70" t="e">
        <f>липень!#REF!+серпень!#REF!+вересень!AP10</f>
        <v>#REF!</v>
      </c>
      <c r="AQ10" s="70" t="e">
        <f>липень!#REF!+серпень!#REF!+вересень!AQ10</f>
        <v>#REF!</v>
      </c>
      <c r="AR10" s="70" t="e">
        <f>липень!#REF!+серпень!#REF!+вересень!AR10</f>
        <v>#REF!</v>
      </c>
      <c r="AS10" s="70" t="e">
        <f>липень!#REF!+серпень!#REF!+вересень!AS10</f>
        <v>#REF!</v>
      </c>
      <c r="AT10" s="70" t="e">
        <f>липень!#REF!+серпень!#REF!+вересень!AT10</f>
        <v>#REF!</v>
      </c>
      <c r="AU10" s="70" t="e">
        <f>липень!#REF!+серпень!#REF!+вересень!AU10</f>
        <v>#REF!</v>
      </c>
      <c r="AV10" s="70" t="e">
        <f>липень!#REF!+серпень!#REF!+вересень!AV10</f>
        <v>#REF!</v>
      </c>
      <c r="AW10" s="70" t="e">
        <f>липень!#REF!+серпень!#REF!+вересень!AW10</f>
        <v>#REF!</v>
      </c>
      <c r="AX10" s="70" t="e">
        <f>липень!#REF!+серпень!#REF!+вересень!AX10</f>
        <v>#REF!</v>
      </c>
      <c r="AY10" s="70" t="e">
        <f>липень!#REF!+серпень!#REF!+вересень!AY10</f>
        <v>#REF!</v>
      </c>
      <c r="AZ10" s="70" t="e">
        <f>липень!#REF!+серпень!#REF!+вересень!AZ10</f>
        <v>#REF!</v>
      </c>
      <c r="BA10" s="70" t="e">
        <f>липень!#REF!+серпень!#REF!+вересень!BA10</f>
        <v>#REF!</v>
      </c>
      <c r="BB10" s="70" t="e">
        <f>липень!#REF!+серпень!#REF!+вересень!BB10</f>
        <v>#REF!</v>
      </c>
      <c r="BC10" s="70" t="e">
        <f>липень!#REF!+серпень!#REF!+вересень!BC10</f>
        <v>#REF!</v>
      </c>
      <c r="BD10" s="70" t="e">
        <f>липень!#REF!+серпень!#REF!+вересень!BD10</f>
        <v>#REF!</v>
      </c>
      <c r="BE10" s="70" t="e">
        <f>липень!#REF!+серпень!#REF!+вересень!BE10</f>
        <v>#REF!</v>
      </c>
      <c r="BF10" s="70" t="e">
        <f>липень!#REF!+серпень!#REF!+вересень!BF10</f>
        <v>#REF!</v>
      </c>
      <c r="BG10" s="70" t="e">
        <f>липень!#REF!+серпень!#REF!+вересень!BG10</f>
        <v>#REF!</v>
      </c>
      <c r="BH10" s="70" t="e">
        <f>липень!#REF!+серпень!#REF!+вересень!BH10</f>
        <v>#REF!</v>
      </c>
      <c r="BI10" s="70" t="e">
        <f>липень!#REF!+серпень!#REF!+вересень!BI10</f>
        <v>#REF!</v>
      </c>
      <c r="BJ10" s="70" t="e">
        <f>липень!#REF!+серпень!#REF!+вересень!BJ10</f>
        <v>#REF!</v>
      </c>
      <c r="BK10" s="70" t="e">
        <f>липень!#REF!+серпень!#REF!+вересень!BK10</f>
        <v>#REF!</v>
      </c>
      <c r="BL10" s="70" t="e">
        <f>липень!#REF!+серпень!#REF!+вересень!BL10</f>
        <v>#REF!</v>
      </c>
      <c r="BM10" s="70" t="e">
        <f>липень!#REF!+серпень!#REF!+вересень!BM10</f>
        <v>#REF!</v>
      </c>
      <c r="BN10" s="70" t="e">
        <f>липень!#REF!+серпень!#REF!+вересень!BN10</f>
        <v>#REF!</v>
      </c>
      <c r="BO10" s="70" t="e">
        <f>липень!#REF!+серпень!#REF!+вересень!BO10</f>
        <v>#REF!</v>
      </c>
      <c r="BP10" s="70" t="e">
        <f>липень!#REF!+серпень!#REF!+вересень!BP10</f>
        <v>#REF!</v>
      </c>
      <c r="BQ10" s="70" t="e">
        <f>липень!#REF!+серпень!#REF!+вересень!BQ10</f>
        <v>#REF!</v>
      </c>
      <c r="BR10" s="70" t="e">
        <f>липень!#REF!+серпень!#REF!+вересень!BR10</f>
        <v>#REF!</v>
      </c>
      <c r="BS10" s="298" t="e">
        <f>C10+F10+R10+T10+BA10+BC10+BE10+BG10+BI10+BK10+BM10+BO10</f>
        <v>#REF!</v>
      </c>
      <c r="BT10" s="146" t="e">
        <f>D10+E10+Q10+S10+AZ10+BB10+BD10+BF10+BH10+BJ10+BL10+BN10+BP10</f>
        <v>#REF!</v>
      </c>
    </row>
    <row r="11" spans="1:72" ht="39.75" customHeight="1" hidden="1" thickBot="1">
      <c r="A11" s="147">
        <v>45</v>
      </c>
      <c r="B11" s="148" t="s">
        <v>54</v>
      </c>
      <c r="C11" s="148" t="e">
        <f>липень!#REF!+серпень!#REF!+вересень!C11</f>
        <v>#REF!</v>
      </c>
      <c r="D11" s="311" t="e">
        <f>липень!#REF!+серпень!#REF!+вересень!D11</f>
        <v>#REF!</v>
      </c>
      <c r="E11" s="311" t="e">
        <f>липень!#REF!+серпень!#REF!+вересень!E11</f>
        <v>#REF!</v>
      </c>
      <c r="F11" s="149" t="e">
        <f>липень!#REF!+серпень!#REF!+вересень!F11</f>
        <v>#REF!</v>
      </c>
      <c r="G11" s="149" t="e">
        <f>липень!#REF!+серпень!#REF!+вересень!G11</f>
        <v>#REF!</v>
      </c>
      <c r="H11" s="149" t="e">
        <f>липень!#REF!+серпень!#REF!+вересень!H11</f>
        <v>#REF!</v>
      </c>
      <c r="I11" s="149" t="e">
        <f>липень!#REF!+серпень!#REF!+вересень!I11</f>
        <v>#REF!</v>
      </c>
      <c r="J11" s="149" t="e">
        <f>липень!#REF!+серпень!#REF!+вересень!J11</f>
        <v>#REF!</v>
      </c>
      <c r="K11" s="149" t="e">
        <f>липень!#REF!+серпень!#REF!+вересень!K11</f>
        <v>#REF!</v>
      </c>
      <c r="L11" s="149" t="e">
        <f>липень!#REF!+серпень!#REF!+вересень!L11</f>
        <v>#REF!</v>
      </c>
      <c r="M11" s="149" t="e">
        <f>липень!#REF!+серпень!#REF!+вересень!M11</f>
        <v>#REF!</v>
      </c>
      <c r="N11" s="149" t="e">
        <f>липень!#REF!+серпень!#REF!+вересень!N11</f>
        <v>#REF!</v>
      </c>
      <c r="O11" s="149" t="e">
        <f>липень!#REF!+серпень!#REF!+вересень!O11</f>
        <v>#REF!</v>
      </c>
      <c r="P11" s="149" t="e">
        <f>липень!#REF!+серпень!#REF!+вересень!P11</f>
        <v>#REF!</v>
      </c>
      <c r="Q11" s="150" t="e">
        <f t="shared" si="0"/>
        <v>#REF!</v>
      </c>
      <c r="R11" s="151" t="e">
        <f>липень!#REF!+серпень!#REF!+вересень!R11</f>
        <v>#REF!</v>
      </c>
      <c r="S11" s="152" t="e">
        <f>липень!#REF!+серпень!#REF!+вересень!S11</f>
        <v>#REF!</v>
      </c>
      <c r="T11" s="153" t="e">
        <f>липень!#REF!+серпень!#REF!+вересень!T11</f>
        <v>#REF!</v>
      </c>
      <c r="U11" s="154" t="e">
        <f>липень!#REF!+серпень!#REF!+вересень!U11</f>
        <v>#REF!</v>
      </c>
      <c r="V11" s="154" t="e">
        <f>липень!#REF!+серпень!#REF!+вересень!V11</f>
        <v>#REF!</v>
      </c>
      <c r="W11" s="154" t="e">
        <f>липень!#REF!+серпень!#REF!+вересень!W11</f>
        <v>#REF!</v>
      </c>
      <c r="X11" s="154" t="e">
        <f>липень!#REF!+серпень!#REF!+вересень!X11</f>
        <v>#REF!</v>
      </c>
      <c r="Y11" s="154" t="e">
        <f>липень!#REF!+серпень!#REF!+вересень!Y11</f>
        <v>#REF!</v>
      </c>
      <c r="Z11" s="154" t="e">
        <f>липень!#REF!+серпень!#REF!+вересень!Z11</f>
        <v>#REF!</v>
      </c>
      <c r="AA11" s="154" t="e">
        <f>липень!#REF!+серпень!#REF!+вересень!AA11</f>
        <v>#REF!</v>
      </c>
      <c r="AB11" s="154" t="e">
        <f>липень!#REF!+серпень!#REF!+вересень!AB11</f>
        <v>#REF!</v>
      </c>
      <c r="AC11" s="154" t="e">
        <f>липень!#REF!+серпень!#REF!+вересень!AC11</f>
        <v>#REF!</v>
      </c>
      <c r="AD11" s="154" t="e">
        <f>липень!#REF!+серпень!#REF!+вересень!AD11</f>
        <v>#REF!</v>
      </c>
      <c r="AE11" s="154" t="e">
        <f>липень!#REF!+серпень!#REF!+вересень!AE11</f>
        <v>#REF!</v>
      </c>
      <c r="AF11" s="154" t="e">
        <f>липень!#REF!+серпень!#REF!+вересень!AF11</f>
        <v>#REF!</v>
      </c>
      <c r="AG11" s="154" t="e">
        <f>липень!#REF!+серпень!#REF!+вересень!AG11</f>
        <v>#REF!</v>
      </c>
      <c r="AH11" s="154" t="e">
        <f>липень!#REF!+серпень!#REF!+вересень!AH11</f>
        <v>#REF!</v>
      </c>
      <c r="AI11" s="154" t="e">
        <f>липень!#REF!+серпень!#REF!+вересень!AI11</f>
        <v>#REF!</v>
      </c>
      <c r="AJ11" s="154" t="e">
        <f>липень!#REF!+серпень!#REF!+вересень!AJ11</f>
        <v>#REF!</v>
      </c>
      <c r="AK11" s="154" t="e">
        <f>липень!#REF!+серпень!#REF!+вересень!AK11</f>
        <v>#REF!</v>
      </c>
      <c r="AL11" s="154" t="e">
        <f>липень!#REF!+серпень!#REF!+вересень!AL11</f>
        <v>#REF!</v>
      </c>
      <c r="AM11" s="154" t="e">
        <f>липень!#REF!+серпень!#REF!+вересень!AM11</f>
        <v>#REF!</v>
      </c>
      <c r="AN11" s="154" t="e">
        <f>липень!#REF!+серпень!#REF!+вересень!AN11</f>
        <v>#REF!</v>
      </c>
      <c r="AO11" s="154" t="e">
        <f>липень!#REF!+серпень!#REF!+вересень!AO11</f>
        <v>#REF!</v>
      </c>
      <c r="AP11" s="154" t="e">
        <f>липень!#REF!+серпень!#REF!+вересень!AP11</f>
        <v>#REF!</v>
      </c>
      <c r="AQ11" s="154" t="e">
        <f>липень!#REF!+серпень!#REF!+вересень!AQ11</f>
        <v>#REF!</v>
      </c>
      <c r="AR11" s="154" t="e">
        <f>липень!#REF!+серпень!#REF!+вересень!AR11</f>
        <v>#REF!</v>
      </c>
      <c r="AS11" s="154" t="e">
        <f>липень!#REF!+серпень!#REF!+вересень!AS11</f>
        <v>#REF!</v>
      </c>
      <c r="AT11" s="154" t="e">
        <f>липень!#REF!+серпень!#REF!+вересень!AT11</f>
        <v>#REF!</v>
      </c>
      <c r="AU11" s="154" t="e">
        <f>липень!#REF!+серпень!#REF!+вересень!AU11</f>
        <v>#REF!</v>
      </c>
      <c r="AV11" s="154" t="e">
        <f>липень!#REF!+серпень!#REF!+вересень!AV11</f>
        <v>#REF!</v>
      </c>
      <c r="AW11" s="154" t="e">
        <f>липень!#REF!+серпень!#REF!+вересень!AW11</f>
        <v>#REF!</v>
      </c>
      <c r="AX11" s="154" t="e">
        <f>липень!#REF!+серпень!#REF!+вересень!AX11</f>
        <v>#REF!</v>
      </c>
      <c r="AY11" s="154" t="e">
        <f>липень!#REF!+серпень!#REF!+вересень!AY11</f>
        <v>#REF!</v>
      </c>
      <c r="AZ11" s="155" t="e">
        <f t="shared" si="1"/>
        <v>#REF!</v>
      </c>
      <c r="BA11" s="153" t="e">
        <f>липень!#REF!+серпень!#REF!+вересень!BA11</f>
        <v>#REF!</v>
      </c>
      <c r="BB11" s="156" t="e">
        <f>липень!#REF!+серпень!#REF!+вересень!BB11</f>
        <v>#REF!</v>
      </c>
      <c r="BC11" s="151" t="e">
        <f>липень!#REF!+серпень!#REF!+вересень!BC11</f>
        <v>#REF!</v>
      </c>
      <c r="BD11" s="157" t="e">
        <f>липень!#REF!+серпень!#REF!+вересень!BD11</f>
        <v>#REF!</v>
      </c>
      <c r="BE11" s="151" t="e">
        <f>липень!#REF!+серпень!#REF!+вересень!BE11</f>
        <v>#REF!</v>
      </c>
      <c r="BF11" s="155" t="e">
        <f>липень!#REF!+серпень!#REF!+вересень!BF11</f>
        <v>#REF!</v>
      </c>
      <c r="BG11" s="151" t="e">
        <f>липень!#REF!+серпень!#REF!+вересень!BG11</f>
        <v>#REF!</v>
      </c>
      <c r="BH11" s="155" t="e">
        <f>липень!#REF!+серпень!#REF!+вересень!BH11</f>
        <v>#REF!</v>
      </c>
      <c r="BI11" s="147" t="e">
        <f>липень!#REF!+серпень!#REF!+вересень!BI11</f>
        <v>#REF!</v>
      </c>
      <c r="BJ11" s="147" t="e">
        <f>липень!#REF!+серпень!#REF!+вересень!BJ11</f>
        <v>#REF!</v>
      </c>
      <c r="BK11" s="147" t="e">
        <f>липень!#REF!+серпень!#REF!+вересень!BK11</f>
        <v>#REF!</v>
      </c>
      <c r="BL11" s="152" t="e">
        <f>липень!#REF!+серпень!#REF!+вересень!BL11</f>
        <v>#REF!</v>
      </c>
      <c r="BM11" s="157" t="e">
        <f>липень!#REF!+серпень!#REF!+вересень!BM11</f>
        <v>#REF!</v>
      </c>
      <c r="BN11" s="154" t="e">
        <f>липень!#REF!+серпень!#REF!+вересень!BN11</f>
        <v>#REF!</v>
      </c>
      <c r="BO11" s="157" t="e">
        <f>липень!#REF!+серпень!#REF!+вересень!BO11</f>
        <v>#REF!</v>
      </c>
      <c r="BP11" s="158" t="e">
        <f>липень!#REF!+серпень!#REF!+вересень!BP11</f>
        <v>#REF!</v>
      </c>
      <c r="BQ11" s="154" t="e">
        <f>липень!#REF!+серпень!#REF!+вересень!BQ11</f>
        <v>#REF!</v>
      </c>
      <c r="BR11" s="156" t="e">
        <f>липень!#REF!+серпень!#REF!+вересень!BR11</f>
        <v>#REF!</v>
      </c>
      <c r="BS11" s="159" t="e">
        <f>C11+F11+R11+T11+BA11+BC11+BE11+BG11+BI11+BK11+BM11+BO11+BQ11</f>
        <v>#REF!</v>
      </c>
      <c r="BT11" s="160" t="e">
        <f>D11+E11+Q11+S11+AZ11+BB11+BD11+BF11+BH11+BJ11+BL11+BN11+BP11+BR11</f>
        <v>#REF!</v>
      </c>
    </row>
    <row r="12" spans="1:72" s="176" customFormat="1" ht="16.5" hidden="1" thickBot="1">
      <c r="A12" s="161">
        <v>46</v>
      </c>
      <c r="B12" s="162">
        <v>611161</v>
      </c>
      <c r="C12" s="162" t="e">
        <f aca="true" t="shared" si="3" ref="C12:BN12">C13+C14+C15</f>
        <v>#REF!</v>
      </c>
      <c r="D12" s="163" t="e">
        <f t="shared" si="3"/>
        <v>#REF!</v>
      </c>
      <c r="E12" s="163" t="e">
        <f t="shared" si="3"/>
        <v>#REF!</v>
      </c>
      <c r="F12" s="164" t="e">
        <f t="shared" si="3"/>
        <v>#REF!</v>
      </c>
      <c r="G12" s="165" t="e">
        <f t="shared" si="3"/>
        <v>#REF!</v>
      </c>
      <c r="H12" s="163" t="e">
        <f t="shared" si="3"/>
        <v>#REF!</v>
      </c>
      <c r="I12" s="165" t="e">
        <f t="shared" si="3"/>
        <v>#REF!</v>
      </c>
      <c r="J12" s="165" t="e">
        <f t="shared" si="3"/>
        <v>#REF!</v>
      </c>
      <c r="K12" s="165" t="e">
        <f t="shared" si="3"/>
        <v>#REF!</v>
      </c>
      <c r="L12" s="165" t="e">
        <f t="shared" si="3"/>
        <v>#REF!</v>
      </c>
      <c r="M12" s="165" t="e">
        <f t="shared" si="3"/>
        <v>#REF!</v>
      </c>
      <c r="N12" s="165" t="e">
        <f t="shared" si="3"/>
        <v>#REF!</v>
      </c>
      <c r="O12" s="165" t="e">
        <f t="shared" si="3"/>
        <v>#REF!</v>
      </c>
      <c r="P12" s="165" t="e">
        <f t="shared" si="3"/>
        <v>#REF!</v>
      </c>
      <c r="Q12" s="166" t="e">
        <f t="shared" si="3"/>
        <v>#REF!</v>
      </c>
      <c r="R12" s="161" t="e">
        <f t="shared" si="3"/>
        <v>#REF!</v>
      </c>
      <c r="S12" s="167" t="e">
        <f t="shared" si="3"/>
        <v>#REF!</v>
      </c>
      <c r="T12" s="167" t="e">
        <f t="shared" si="3"/>
        <v>#REF!</v>
      </c>
      <c r="U12" s="168" t="e">
        <f t="shared" si="3"/>
        <v>#REF!</v>
      </c>
      <c r="V12" s="165" t="e">
        <f t="shared" si="3"/>
        <v>#REF!</v>
      </c>
      <c r="W12" s="165" t="e">
        <f t="shared" si="3"/>
        <v>#REF!</v>
      </c>
      <c r="X12" s="165" t="e">
        <f t="shared" si="3"/>
        <v>#REF!</v>
      </c>
      <c r="Y12" s="165" t="e">
        <f t="shared" si="3"/>
        <v>#REF!</v>
      </c>
      <c r="Z12" s="165" t="e">
        <f t="shared" si="3"/>
        <v>#REF!</v>
      </c>
      <c r="AA12" s="165" t="e">
        <f t="shared" si="3"/>
        <v>#REF!</v>
      </c>
      <c r="AB12" s="165" t="e">
        <f t="shared" si="3"/>
        <v>#REF!</v>
      </c>
      <c r="AC12" s="165" t="e">
        <f t="shared" si="3"/>
        <v>#REF!</v>
      </c>
      <c r="AD12" s="165" t="e">
        <f t="shared" si="3"/>
        <v>#REF!</v>
      </c>
      <c r="AE12" s="165" t="e">
        <f t="shared" si="3"/>
        <v>#REF!</v>
      </c>
      <c r="AF12" s="165" t="e">
        <f t="shared" si="3"/>
        <v>#REF!</v>
      </c>
      <c r="AG12" s="165" t="e">
        <f t="shared" si="3"/>
        <v>#REF!</v>
      </c>
      <c r="AH12" s="165" t="e">
        <f t="shared" si="3"/>
        <v>#REF!</v>
      </c>
      <c r="AI12" s="165" t="e">
        <f t="shared" si="3"/>
        <v>#REF!</v>
      </c>
      <c r="AJ12" s="165" t="e">
        <f t="shared" si="3"/>
        <v>#REF!</v>
      </c>
      <c r="AK12" s="165" t="e">
        <f t="shared" si="3"/>
        <v>#REF!</v>
      </c>
      <c r="AL12" s="165" t="e">
        <f t="shared" si="3"/>
        <v>#REF!</v>
      </c>
      <c r="AM12" s="165" t="e">
        <f t="shared" si="3"/>
        <v>#REF!</v>
      </c>
      <c r="AN12" s="165" t="e">
        <f t="shared" si="3"/>
        <v>#REF!</v>
      </c>
      <c r="AO12" s="165" t="e">
        <f t="shared" si="3"/>
        <v>#REF!</v>
      </c>
      <c r="AP12" s="165" t="e">
        <f t="shared" si="3"/>
        <v>#REF!</v>
      </c>
      <c r="AQ12" s="165" t="e">
        <f t="shared" si="3"/>
        <v>#REF!</v>
      </c>
      <c r="AR12" s="165" t="e">
        <f t="shared" si="3"/>
        <v>#REF!</v>
      </c>
      <c r="AS12" s="165" t="e">
        <f t="shared" si="3"/>
        <v>#REF!</v>
      </c>
      <c r="AT12" s="165" t="e">
        <f t="shared" si="3"/>
        <v>#REF!</v>
      </c>
      <c r="AU12" s="165" t="e">
        <f t="shared" si="3"/>
        <v>#REF!</v>
      </c>
      <c r="AV12" s="165" t="e">
        <f t="shared" si="3"/>
        <v>#REF!</v>
      </c>
      <c r="AW12" s="165" t="e">
        <f t="shared" si="3"/>
        <v>#REF!</v>
      </c>
      <c r="AX12" s="165" t="e">
        <f t="shared" si="3"/>
        <v>#REF!</v>
      </c>
      <c r="AY12" s="166" t="e">
        <f t="shared" si="3"/>
        <v>#REF!</v>
      </c>
      <c r="AZ12" s="166" t="e">
        <f t="shared" si="3"/>
        <v>#REF!</v>
      </c>
      <c r="BA12" s="169" t="e">
        <f t="shared" si="3"/>
        <v>#REF!</v>
      </c>
      <c r="BB12" s="169" t="e">
        <f t="shared" si="3"/>
        <v>#REF!</v>
      </c>
      <c r="BC12" s="302" t="e">
        <f t="shared" si="3"/>
        <v>#REF!</v>
      </c>
      <c r="BD12" s="310" t="e">
        <f t="shared" si="3"/>
        <v>#REF!</v>
      </c>
      <c r="BE12" s="310" t="e">
        <f t="shared" si="3"/>
        <v>#REF!</v>
      </c>
      <c r="BF12" s="309" t="e">
        <f t="shared" si="3"/>
        <v>#REF!</v>
      </c>
      <c r="BG12" s="171" t="e">
        <f t="shared" si="3"/>
        <v>#REF!</v>
      </c>
      <c r="BH12" s="171" t="e">
        <f t="shared" si="3"/>
        <v>#REF!</v>
      </c>
      <c r="BI12" s="172" t="e">
        <f t="shared" si="3"/>
        <v>#REF!</v>
      </c>
      <c r="BJ12" s="171" t="e">
        <f t="shared" si="3"/>
        <v>#REF!</v>
      </c>
      <c r="BK12" s="171" t="e">
        <f t="shared" si="3"/>
        <v>#REF!</v>
      </c>
      <c r="BL12" s="173" t="e">
        <f t="shared" si="3"/>
        <v>#REF!</v>
      </c>
      <c r="BM12" s="173" t="e">
        <f t="shared" si="3"/>
        <v>#REF!</v>
      </c>
      <c r="BN12" s="169" t="e">
        <f t="shared" si="3"/>
        <v>#REF!</v>
      </c>
      <c r="BO12" s="169" t="e">
        <f aca="true" t="shared" si="4" ref="BO12:BT12">BO13+BO14+BO15</f>
        <v>#REF!</v>
      </c>
      <c r="BP12" s="170" t="e">
        <f t="shared" si="4"/>
        <v>#REF!</v>
      </c>
      <c r="BQ12" s="170" t="e">
        <f t="shared" si="4"/>
        <v>#REF!</v>
      </c>
      <c r="BR12" s="170" t="e">
        <f t="shared" si="4"/>
        <v>#REF!</v>
      </c>
      <c r="BS12" s="174" t="e">
        <f t="shared" si="4"/>
        <v>#REF!</v>
      </c>
      <c r="BT12" s="175" t="e">
        <f t="shared" si="4"/>
        <v>#REF!</v>
      </c>
    </row>
    <row r="13" spans="1:72" ht="15.75" hidden="1">
      <c r="A13" s="177">
        <v>47</v>
      </c>
      <c r="B13" s="178">
        <v>70804</v>
      </c>
      <c r="C13" s="178" t="e">
        <f>липень!#REF!+серпень!#REF!+вересень!C13</f>
        <v>#REF!</v>
      </c>
      <c r="D13" s="179" t="e">
        <f>липень!#REF!+серпень!#REF!+вересень!D13</f>
        <v>#REF!</v>
      </c>
      <c r="E13" s="179" t="e">
        <f>липень!#REF!+серпень!#REF!+вересень!E13</f>
        <v>#REF!</v>
      </c>
      <c r="F13" s="180" t="e">
        <f>липень!#REF!+серпень!#REF!+вересень!F13</f>
        <v>#REF!</v>
      </c>
      <c r="G13" s="181" t="e">
        <f>липень!#REF!+серпень!#REF!+вересень!G13</f>
        <v>#REF!</v>
      </c>
      <c r="H13" s="181" t="e">
        <f>липень!#REF!+серпень!#REF!+вересень!H13</f>
        <v>#REF!</v>
      </c>
      <c r="I13" s="181" t="e">
        <f>липень!#REF!+серпень!#REF!+вересень!I13</f>
        <v>#REF!</v>
      </c>
      <c r="J13" s="181" t="e">
        <f>липень!#REF!+серпень!#REF!+вересень!J13</f>
        <v>#REF!</v>
      </c>
      <c r="K13" s="181" t="e">
        <f>липень!#REF!+серпень!#REF!+вересень!K13</f>
        <v>#REF!</v>
      </c>
      <c r="L13" s="181" t="e">
        <f>липень!#REF!+серпень!#REF!+вересень!L13</f>
        <v>#REF!</v>
      </c>
      <c r="M13" s="181" t="e">
        <f>липень!#REF!+серпень!#REF!+вересень!M13</f>
        <v>#REF!</v>
      </c>
      <c r="N13" s="181" t="e">
        <f>липень!#REF!+серпень!#REF!+вересень!N13</f>
        <v>#REF!</v>
      </c>
      <c r="O13" s="181" t="e">
        <f>липень!#REF!+серпень!#REF!+вересень!O13</f>
        <v>#REF!</v>
      </c>
      <c r="P13" s="181" t="e">
        <f>липень!#REF!+серпень!#REF!+вересень!P13</f>
        <v>#REF!</v>
      </c>
      <c r="Q13" s="182" t="e">
        <f t="shared" si="0"/>
        <v>#REF!</v>
      </c>
      <c r="R13" s="183" t="e">
        <f>липень!#REF!+серпень!#REF!+вересень!R13</f>
        <v>#REF!</v>
      </c>
      <c r="S13" s="184" t="e">
        <f>липень!#REF!+серпень!#REF!+вересень!S13</f>
        <v>#REF!</v>
      </c>
      <c r="T13" s="185" t="e">
        <f>липень!#REF!+серпень!#REF!+вересень!T13</f>
        <v>#REF!</v>
      </c>
      <c r="U13" s="186" t="e">
        <f>липень!#REF!+серпень!#REF!+вересень!U13</f>
        <v>#REF!</v>
      </c>
      <c r="V13" s="186" t="e">
        <f>липень!#REF!+серпень!#REF!+вересень!V13</f>
        <v>#REF!</v>
      </c>
      <c r="W13" s="186" t="e">
        <f>липень!#REF!+серпень!#REF!+вересень!W13</f>
        <v>#REF!</v>
      </c>
      <c r="X13" s="186" t="e">
        <f>липень!#REF!+серпень!#REF!+вересень!X13</f>
        <v>#REF!</v>
      </c>
      <c r="Y13" s="186" t="e">
        <f>липень!#REF!+серпень!#REF!+вересень!Y13</f>
        <v>#REF!</v>
      </c>
      <c r="Z13" s="186" t="e">
        <f>липень!#REF!+серпень!#REF!+вересень!Z13</f>
        <v>#REF!</v>
      </c>
      <c r="AA13" s="186" t="e">
        <f>липень!#REF!+серпень!#REF!+вересень!AA13</f>
        <v>#REF!</v>
      </c>
      <c r="AB13" s="186" t="e">
        <f>липень!#REF!+серпень!#REF!+вересень!AB13</f>
        <v>#REF!</v>
      </c>
      <c r="AC13" s="186" t="e">
        <f>липень!#REF!+серпень!#REF!+вересень!AC13</f>
        <v>#REF!</v>
      </c>
      <c r="AD13" s="186" t="e">
        <f>липень!#REF!+серпень!#REF!+вересень!AD13</f>
        <v>#REF!</v>
      </c>
      <c r="AE13" s="186" t="e">
        <f>липень!#REF!+серпень!#REF!+вересень!AE13</f>
        <v>#REF!</v>
      </c>
      <c r="AF13" s="186" t="e">
        <f>липень!#REF!+серпень!#REF!+вересень!AF13</f>
        <v>#REF!</v>
      </c>
      <c r="AG13" s="186" t="e">
        <f>липень!#REF!+серпень!#REF!+вересень!AG13</f>
        <v>#REF!</v>
      </c>
      <c r="AH13" s="186" t="e">
        <f>липень!#REF!+серпень!#REF!+вересень!AH13</f>
        <v>#REF!</v>
      </c>
      <c r="AI13" s="186" t="e">
        <f>липень!#REF!+серпень!#REF!+вересень!AI13</f>
        <v>#REF!</v>
      </c>
      <c r="AJ13" s="186" t="e">
        <f>липень!#REF!+серпень!#REF!+вересень!AJ13</f>
        <v>#REF!</v>
      </c>
      <c r="AK13" s="186" t="e">
        <f>липень!#REF!+серпень!#REF!+вересень!AK13</f>
        <v>#REF!</v>
      </c>
      <c r="AL13" s="186" t="e">
        <f>липень!#REF!+серпень!#REF!+вересень!AL13</f>
        <v>#REF!</v>
      </c>
      <c r="AM13" s="186" t="e">
        <f>липень!#REF!+серпень!#REF!+вересень!AM13</f>
        <v>#REF!</v>
      </c>
      <c r="AN13" s="186" t="e">
        <f>липень!#REF!+серпень!#REF!+вересень!AN13</f>
        <v>#REF!</v>
      </c>
      <c r="AO13" s="186" t="e">
        <f>липень!#REF!+серпень!#REF!+вересень!AO13</f>
        <v>#REF!</v>
      </c>
      <c r="AP13" s="186" t="e">
        <f>липень!#REF!+серпень!#REF!+вересень!AP13</f>
        <v>#REF!</v>
      </c>
      <c r="AQ13" s="186" t="e">
        <f>липень!#REF!+серпень!#REF!+вересень!AQ13</f>
        <v>#REF!</v>
      </c>
      <c r="AR13" s="186" t="e">
        <f>липень!#REF!+серпень!#REF!+вересень!AR13</f>
        <v>#REF!</v>
      </c>
      <c r="AS13" s="186" t="e">
        <f>липень!#REF!+серпень!#REF!+вересень!AS13</f>
        <v>#REF!</v>
      </c>
      <c r="AT13" s="186" t="e">
        <f>липень!#REF!+серпень!#REF!+вересень!AT13</f>
        <v>#REF!</v>
      </c>
      <c r="AU13" s="186" t="e">
        <f>липень!#REF!+серпень!#REF!+вересень!AU13</f>
        <v>#REF!</v>
      </c>
      <c r="AV13" s="186" t="e">
        <f>липень!#REF!+серпень!#REF!+вересень!AV13</f>
        <v>#REF!</v>
      </c>
      <c r="AW13" s="186" t="e">
        <f>липень!#REF!+серпень!#REF!+вересень!AW13</f>
        <v>#REF!</v>
      </c>
      <c r="AX13" s="186" t="e">
        <f>липень!#REF!+серпень!#REF!+вересень!AX13</f>
        <v>#REF!</v>
      </c>
      <c r="AY13" s="186" t="e">
        <f>липень!#REF!+серпень!#REF!+вересень!AY13</f>
        <v>#REF!</v>
      </c>
      <c r="AZ13" s="187" t="e">
        <f t="shared" si="1"/>
        <v>#REF!</v>
      </c>
      <c r="BA13" s="185" t="e">
        <f>липень!#REF!+серпень!#REF!+вересень!BA13</f>
        <v>#REF!</v>
      </c>
      <c r="BB13" s="188" t="e">
        <f>липень!#REF!+серпень!#REF!+вересень!BB13</f>
        <v>#REF!</v>
      </c>
      <c r="BC13" s="300" t="e">
        <f>липень!#REF!+серпень!#REF!+вересень!BC13</f>
        <v>#REF!</v>
      </c>
      <c r="BD13" s="189" t="e">
        <f>липень!#REF!+серпень!#REF!+вересень!BD13</f>
        <v>#REF!</v>
      </c>
      <c r="BE13" s="190" t="e">
        <f>липень!#REF!+серпень!#REF!+вересень!BE13</f>
        <v>#REF!</v>
      </c>
      <c r="BF13" s="187" t="e">
        <f>липень!#REF!+серпень!#REF!+вересень!BF13</f>
        <v>#REF!</v>
      </c>
      <c r="BG13" s="190" t="e">
        <f>липень!#REF!+серпень!#REF!+вересень!BG13</f>
        <v>#REF!</v>
      </c>
      <c r="BH13" s="187" t="e">
        <f>липень!#REF!+серпень!#REF!+вересень!BH13</f>
        <v>#REF!</v>
      </c>
      <c r="BI13" s="303" t="e">
        <f>липень!#REF!+серпень!#REF!+вересень!BI13</f>
        <v>#REF!</v>
      </c>
      <c r="BJ13" s="303" t="e">
        <f>липень!#REF!+серпень!#REF!+вересень!BJ13</f>
        <v>#REF!</v>
      </c>
      <c r="BK13" s="303" t="e">
        <f>липень!#REF!+серпень!#REF!+вересень!BK13</f>
        <v>#REF!</v>
      </c>
      <c r="BL13" s="314" t="e">
        <f>липень!#REF!+серпень!#REF!+вересень!BL13</f>
        <v>#REF!</v>
      </c>
      <c r="BM13" s="304" t="e">
        <f>липень!#REF!+серпень!#REF!+вересень!BM13</f>
        <v>#REF!</v>
      </c>
      <c r="BN13" s="315" t="e">
        <f>липень!#REF!+серпень!#REF!+вересень!BN13</f>
        <v>#REF!</v>
      </c>
      <c r="BO13" s="304" t="e">
        <f>липень!#REF!+серпень!#REF!+вересень!BO13</f>
        <v>#REF!</v>
      </c>
      <c r="BP13" s="316" t="e">
        <f>липень!#REF!+серпень!#REF!+вересень!BP13</f>
        <v>#REF!</v>
      </c>
      <c r="BQ13" s="308" t="e">
        <f>липень!#REF!+серпень!#REF!+вересень!BQ13</f>
        <v>#REF!</v>
      </c>
      <c r="BR13" s="304" t="e">
        <f>липень!#REF!+серпень!#REF!+вересень!BR13</f>
        <v>#REF!</v>
      </c>
      <c r="BS13" s="191" t="e">
        <f>C13+F13+R13+T13+BA13+BC13+BE13+BG13+BI13+BK13+BM13+BO13+BQ13</f>
        <v>#REF!</v>
      </c>
      <c r="BT13" s="192" t="e">
        <f>D13+E13+Q13+S13+AZ13+BB13+BD13+BF13+BH13+BJ13+BL13+BN13+BP13+BR13</f>
        <v>#REF!</v>
      </c>
    </row>
    <row r="14" spans="1:72" ht="16.5" hidden="1" thickBot="1">
      <c r="A14" s="193">
        <v>48</v>
      </c>
      <c r="B14" s="194">
        <v>70805</v>
      </c>
      <c r="C14" s="194" t="e">
        <f>липень!#REF!+серпень!#REF!+вересень!C14</f>
        <v>#REF!</v>
      </c>
      <c r="D14" s="195" t="e">
        <f>липень!#REF!+серпень!#REF!+вересень!D14</f>
        <v>#REF!</v>
      </c>
      <c r="E14" s="195" t="e">
        <f>липень!#REF!+серпень!#REF!+вересень!E14</f>
        <v>#REF!</v>
      </c>
      <c r="F14" s="196" t="e">
        <f>липень!#REF!+серпень!#REF!+вересень!F14</f>
        <v>#REF!</v>
      </c>
      <c r="G14" s="193" t="e">
        <f>липень!#REF!+серпень!#REF!+вересень!G14</f>
        <v>#REF!</v>
      </c>
      <c r="H14" s="193" t="e">
        <f>липень!#REF!+серпень!#REF!+вересень!H14</f>
        <v>#REF!</v>
      </c>
      <c r="I14" s="193" t="e">
        <f>липень!#REF!+серпень!#REF!+вересень!I14</f>
        <v>#REF!</v>
      </c>
      <c r="J14" s="193" t="e">
        <f>липень!#REF!+серпень!#REF!+вересень!J14</f>
        <v>#REF!</v>
      </c>
      <c r="K14" s="193" t="e">
        <f>липень!#REF!+серпень!#REF!+вересень!K14</f>
        <v>#REF!</v>
      </c>
      <c r="L14" s="193" t="e">
        <f>липень!#REF!+серпень!#REF!+вересень!L14</f>
        <v>#REF!</v>
      </c>
      <c r="M14" s="193" t="e">
        <f>липень!#REF!+серпень!#REF!+вересень!M14</f>
        <v>#REF!</v>
      </c>
      <c r="N14" s="193" t="e">
        <f>липень!#REF!+серпень!#REF!+вересень!N14</f>
        <v>#REF!</v>
      </c>
      <c r="O14" s="193" t="e">
        <f>липень!#REF!+серпень!#REF!+вересень!O14</f>
        <v>#REF!</v>
      </c>
      <c r="P14" s="193" t="e">
        <f>липень!#REF!+серпень!#REF!+вересень!P14</f>
        <v>#REF!</v>
      </c>
      <c r="Q14" s="197" t="e">
        <f t="shared" si="0"/>
        <v>#REF!</v>
      </c>
      <c r="R14" s="198" t="e">
        <f>липень!#REF!+серпень!#REF!+вересень!R14</f>
        <v>#REF!</v>
      </c>
      <c r="S14" s="199" t="e">
        <f>липень!#REF!+серпень!#REF!+вересень!S14</f>
        <v>#REF!</v>
      </c>
      <c r="T14" s="200" t="e">
        <f>липень!#REF!+серпень!#REF!+вересень!T14</f>
        <v>#REF!</v>
      </c>
      <c r="U14" s="201" t="e">
        <f>липень!#REF!+серпень!#REF!+вересень!U14</f>
        <v>#REF!</v>
      </c>
      <c r="V14" s="201" t="e">
        <f>липень!#REF!+серпень!#REF!+вересень!V14</f>
        <v>#REF!</v>
      </c>
      <c r="W14" s="201" t="e">
        <f>липень!#REF!+серпень!#REF!+вересень!W14</f>
        <v>#REF!</v>
      </c>
      <c r="X14" s="201" t="e">
        <f>липень!#REF!+серпень!#REF!+вересень!X14</f>
        <v>#REF!</v>
      </c>
      <c r="Y14" s="201" t="e">
        <f>липень!#REF!+серпень!#REF!+вересень!Y14</f>
        <v>#REF!</v>
      </c>
      <c r="Z14" s="201" t="e">
        <f>липень!#REF!+серпень!#REF!+вересень!Z14</f>
        <v>#REF!</v>
      </c>
      <c r="AA14" s="201" t="e">
        <f>липень!#REF!+серпень!#REF!+вересень!AA14</f>
        <v>#REF!</v>
      </c>
      <c r="AB14" s="201" t="e">
        <f>липень!#REF!+серпень!#REF!+вересень!AB14</f>
        <v>#REF!</v>
      </c>
      <c r="AC14" s="201" t="e">
        <f>липень!#REF!+серпень!#REF!+вересень!AC14</f>
        <v>#REF!</v>
      </c>
      <c r="AD14" s="201" t="e">
        <f>липень!#REF!+серпень!#REF!+вересень!AD14</f>
        <v>#REF!</v>
      </c>
      <c r="AE14" s="201" t="e">
        <f>липень!#REF!+серпень!#REF!+вересень!AE14</f>
        <v>#REF!</v>
      </c>
      <c r="AF14" s="201" t="e">
        <f>липень!#REF!+серпень!#REF!+вересень!AF14</f>
        <v>#REF!</v>
      </c>
      <c r="AG14" s="201" t="e">
        <f>липень!#REF!+серпень!#REF!+вересень!AG14</f>
        <v>#REF!</v>
      </c>
      <c r="AH14" s="201" t="e">
        <f>липень!#REF!+серпень!#REF!+вересень!AH14</f>
        <v>#REF!</v>
      </c>
      <c r="AI14" s="201" t="e">
        <f>липень!#REF!+серпень!#REF!+вересень!AI14</f>
        <v>#REF!</v>
      </c>
      <c r="AJ14" s="201" t="e">
        <f>липень!#REF!+серпень!#REF!+вересень!AJ14</f>
        <v>#REF!</v>
      </c>
      <c r="AK14" s="201" t="e">
        <f>липень!#REF!+серпень!#REF!+вересень!AK14</f>
        <v>#REF!</v>
      </c>
      <c r="AL14" s="201" t="e">
        <f>липень!#REF!+серпень!#REF!+вересень!AL14</f>
        <v>#REF!</v>
      </c>
      <c r="AM14" s="201" t="e">
        <f>липень!#REF!+серпень!#REF!+вересень!AM14</f>
        <v>#REF!</v>
      </c>
      <c r="AN14" s="201" t="e">
        <f>липень!#REF!+серпень!#REF!+вересень!AN14</f>
        <v>#REF!</v>
      </c>
      <c r="AO14" s="201" t="e">
        <f>липень!#REF!+серпень!#REF!+вересень!AO14</f>
        <v>#REF!</v>
      </c>
      <c r="AP14" s="201" t="e">
        <f>липень!#REF!+серпень!#REF!+вересень!AP14</f>
        <v>#REF!</v>
      </c>
      <c r="AQ14" s="201" t="e">
        <f>липень!#REF!+серпень!#REF!+вересень!AQ14</f>
        <v>#REF!</v>
      </c>
      <c r="AR14" s="201" t="e">
        <f>липень!#REF!+серпень!#REF!+вересень!AR14</f>
        <v>#REF!</v>
      </c>
      <c r="AS14" s="201" t="e">
        <f>липень!#REF!+серпень!#REF!+вересень!AS14</f>
        <v>#REF!</v>
      </c>
      <c r="AT14" s="201" t="e">
        <f>липень!#REF!+серпень!#REF!+вересень!AT14</f>
        <v>#REF!</v>
      </c>
      <c r="AU14" s="201" t="e">
        <f>липень!#REF!+серпень!#REF!+вересень!AU14</f>
        <v>#REF!</v>
      </c>
      <c r="AV14" s="201" t="e">
        <f>липень!#REF!+серпень!#REF!+вересень!AV14</f>
        <v>#REF!</v>
      </c>
      <c r="AW14" s="201" t="e">
        <f>липень!#REF!+серпень!#REF!+вересень!AW14</f>
        <v>#REF!</v>
      </c>
      <c r="AX14" s="201" t="e">
        <f>липень!#REF!+серпень!#REF!+вересень!AX14</f>
        <v>#REF!</v>
      </c>
      <c r="AY14" s="201" t="e">
        <f>липень!#REF!+серпень!#REF!+вересень!AY14</f>
        <v>#REF!</v>
      </c>
      <c r="AZ14" s="202" t="e">
        <f t="shared" si="1"/>
        <v>#REF!</v>
      </c>
      <c r="BA14" s="307" t="e">
        <f>липень!#REF!+серпень!#REF!+вересень!BA14</f>
        <v>#REF!</v>
      </c>
      <c r="BB14" s="203" t="e">
        <f>липень!#REF!+серпень!#REF!+вересень!BB14</f>
        <v>#REF!</v>
      </c>
      <c r="BC14" s="301" t="e">
        <f>липень!#REF!+серпень!#REF!+вересень!BC14</f>
        <v>#REF!</v>
      </c>
      <c r="BD14" s="204" t="e">
        <f>липень!#REF!+серпень!#REF!+вересень!BD14</f>
        <v>#REF!</v>
      </c>
      <c r="BE14" s="198" t="e">
        <f>липень!#REF!+серпень!#REF!+вересень!BE14</f>
        <v>#REF!</v>
      </c>
      <c r="BF14" s="202" t="e">
        <f>липень!#REF!+серпень!#REF!+вересень!BF14</f>
        <v>#REF!</v>
      </c>
      <c r="BG14" s="198" t="e">
        <f>липень!#REF!+серпень!#REF!+вересень!BG14</f>
        <v>#REF!</v>
      </c>
      <c r="BH14" s="202" t="e">
        <f>липень!#REF!+серпень!#REF!+вересень!BH14</f>
        <v>#REF!</v>
      </c>
      <c r="BI14" s="205" t="e">
        <f>липень!#REF!+серпень!#REF!+вересень!BI14</f>
        <v>#REF!</v>
      </c>
      <c r="BJ14" s="205" t="e">
        <f>липень!#REF!+серпень!#REF!+вересень!BJ14</f>
        <v>#REF!</v>
      </c>
      <c r="BK14" s="205" t="e">
        <f>липень!#REF!+серпень!#REF!+вересень!BK14</f>
        <v>#REF!</v>
      </c>
      <c r="BL14" s="199" t="e">
        <f>липень!#REF!+серпень!#REF!+вересень!BL14</f>
        <v>#REF!</v>
      </c>
      <c r="BM14" s="206" t="e">
        <f>липень!#REF!+серпень!#REF!+вересень!BM14</f>
        <v>#REF!</v>
      </c>
      <c r="BN14" s="207" t="e">
        <f>липень!#REF!+серпень!#REF!+вересень!BN14</f>
        <v>#REF!</v>
      </c>
      <c r="BO14" s="206" t="e">
        <f>липень!#REF!+серпень!#REF!+вересень!BO14</f>
        <v>#REF!</v>
      </c>
      <c r="BP14" s="208" t="e">
        <f>липень!#REF!+серпень!#REF!+вересень!BP14</f>
        <v>#REF!</v>
      </c>
      <c r="BQ14" s="207" t="e">
        <f>липень!#REF!+серпень!#REF!+вересень!BQ14</f>
        <v>#REF!</v>
      </c>
      <c r="BR14" s="206" t="e">
        <f>липень!#REF!+серпень!#REF!+вересень!BR14</f>
        <v>#REF!</v>
      </c>
      <c r="BS14" s="209" t="e">
        <f>C14+F14+R14+T14+BA14+BC14+BE14+BG14+BI14+BK14+BM14+BO14+BQ14</f>
        <v>#REF!</v>
      </c>
      <c r="BT14" s="210" t="e">
        <f>D14+E14+Q14+S14+AZ14+BB14+BD14+BF14+BH14+BJ14+BL14+BN14+BP14+BR14</f>
        <v>#REF!</v>
      </c>
    </row>
    <row r="15" spans="1:72" ht="16.5" hidden="1" thickBot="1">
      <c r="A15" s="211">
        <v>49</v>
      </c>
      <c r="B15" s="211">
        <v>70806</v>
      </c>
      <c r="C15" s="211" t="e">
        <f>C16+C17</f>
        <v>#REF!</v>
      </c>
      <c r="D15" s="212" t="e">
        <f>D16+D17</f>
        <v>#REF!</v>
      </c>
      <c r="E15" s="212" t="e">
        <f aca="true" t="shared" si="5" ref="E15:BT15">E16+E17</f>
        <v>#REF!</v>
      </c>
      <c r="F15" s="213" t="e">
        <f t="shared" si="5"/>
        <v>#REF!</v>
      </c>
      <c r="G15" s="211" t="e">
        <f t="shared" si="5"/>
        <v>#REF!</v>
      </c>
      <c r="H15" s="211" t="e">
        <f t="shared" si="5"/>
        <v>#REF!</v>
      </c>
      <c r="I15" s="211" t="e">
        <f t="shared" si="5"/>
        <v>#REF!</v>
      </c>
      <c r="J15" s="211" t="e">
        <f t="shared" si="5"/>
        <v>#REF!</v>
      </c>
      <c r="K15" s="211" t="e">
        <f t="shared" si="5"/>
        <v>#REF!</v>
      </c>
      <c r="L15" s="211" t="e">
        <f t="shared" si="5"/>
        <v>#REF!</v>
      </c>
      <c r="M15" s="211" t="e">
        <f t="shared" si="5"/>
        <v>#REF!</v>
      </c>
      <c r="N15" s="212" t="e">
        <f t="shared" si="5"/>
        <v>#REF!</v>
      </c>
      <c r="O15" s="211" t="e">
        <f t="shared" si="5"/>
        <v>#REF!</v>
      </c>
      <c r="P15" s="211" t="e">
        <f t="shared" si="5"/>
        <v>#REF!</v>
      </c>
      <c r="Q15" s="214" t="e">
        <f t="shared" si="5"/>
        <v>#REF!</v>
      </c>
      <c r="R15" s="215" t="e">
        <f t="shared" si="5"/>
        <v>#REF!</v>
      </c>
      <c r="S15" s="216" t="e">
        <f t="shared" si="5"/>
        <v>#REF!</v>
      </c>
      <c r="T15" s="216" t="e">
        <f t="shared" si="5"/>
        <v>#REF!</v>
      </c>
      <c r="U15" s="217" t="e">
        <f t="shared" si="5"/>
        <v>#REF!</v>
      </c>
      <c r="V15" s="211" t="e">
        <f t="shared" si="5"/>
        <v>#REF!</v>
      </c>
      <c r="W15" s="211" t="e">
        <f t="shared" si="5"/>
        <v>#REF!</v>
      </c>
      <c r="X15" s="211" t="e">
        <f t="shared" si="5"/>
        <v>#REF!</v>
      </c>
      <c r="Y15" s="211" t="e">
        <f t="shared" si="5"/>
        <v>#REF!</v>
      </c>
      <c r="Z15" s="211" t="e">
        <f t="shared" si="5"/>
        <v>#REF!</v>
      </c>
      <c r="AA15" s="211" t="e">
        <f t="shared" si="5"/>
        <v>#REF!</v>
      </c>
      <c r="AB15" s="211" t="e">
        <f t="shared" si="5"/>
        <v>#REF!</v>
      </c>
      <c r="AC15" s="211" t="e">
        <f t="shared" si="5"/>
        <v>#REF!</v>
      </c>
      <c r="AD15" s="211" t="e">
        <f t="shared" si="5"/>
        <v>#REF!</v>
      </c>
      <c r="AE15" s="211" t="e">
        <f t="shared" si="5"/>
        <v>#REF!</v>
      </c>
      <c r="AF15" s="211" t="e">
        <f t="shared" si="5"/>
        <v>#REF!</v>
      </c>
      <c r="AG15" s="211" t="e">
        <f t="shared" si="5"/>
        <v>#REF!</v>
      </c>
      <c r="AH15" s="211" t="e">
        <f t="shared" si="5"/>
        <v>#REF!</v>
      </c>
      <c r="AI15" s="211" t="e">
        <f t="shared" si="5"/>
        <v>#REF!</v>
      </c>
      <c r="AJ15" s="211" t="e">
        <f t="shared" si="5"/>
        <v>#REF!</v>
      </c>
      <c r="AK15" s="211" t="e">
        <f t="shared" si="5"/>
        <v>#REF!</v>
      </c>
      <c r="AL15" s="211" t="e">
        <f t="shared" si="5"/>
        <v>#REF!</v>
      </c>
      <c r="AM15" s="211" t="e">
        <f t="shared" si="5"/>
        <v>#REF!</v>
      </c>
      <c r="AN15" s="211" t="e">
        <f t="shared" si="5"/>
        <v>#REF!</v>
      </c>
      <c r="AO15" s="211" t="e">
        <f t="shared" si="5"/>
        <v>#REF!</v>
      </c>
      <c r="AP15" s="211" t="e">
        <f t="shared" si="5"/>
        <v>#REF!</v>
      </c>
      <c r="AQ15" s="211" t="e">
        <f t="shared" si="5"/>
        <v>#REF!</v>
      </c>
      <c r="AR15" s="211" t="e">
        <f t="shared" si="5"/>
        <v>#REF!</v>
      </c>
      <c r="AS15" s="211" t="e">
        <f t="shared" si="5"/>
        <v>#REF!</v>
      </c>
      <c r="AT15" s="211" t="e">
        <f t="shared" si="5"/>
        <v>#REF!</v>
      </c>
      <c r="AU15" s="211" t="e">
        <f t="shared" si="5"/>
        <v>#REF!</v>
      </c>
      <c r="AV15" s="211" t="e">
        <f t="shared" si="5"/>
        <v>#REF!</v>
      </c>
      <c r="AW15" s="211" t="e">
        <f t="shared" si="5"/>
        <v>#REF!</v>
      </c>
      <c r="AX15" s="211" t="e">
        <f t="shared" si="5"/>
        <v>#REF!</v>
      </c>
      <c r="AY15" s="214" t="e">
        <f t="shared" si="5"/>
        <v>#REF!</v>
      </c>
      <c r="AZ15" s="214" t="e">
        <f t="shared" si="5"/>
        <v>#REF!</v>
      </c>
      <c r="BA15" s="220" t="e">
        <f t="shared" si="5"/>
        <v>#REF!</v>
      </c>
      <c r="BB15" s="219" t="e">
        <f t="shared" si="5"/>
        <v>#REF!</v>
      </c>
      <c r="BC15" s="218" t="e">
        <f t="shared" si="5"/>
        <v>#REF!</v>
      </c>
      <c r="BD15" s="220" t="e">
        <f t="shared" si="5"/>
        <v>#REF!</v>
      </c>
      <c r="BE15" s="221" t="e">
        <f t="shared" si="5"/>
        <v>#REF!</v>
      </c>
      <c r="BF15" s="214" t="e">
        <f t="shared" si="5"/>
        <v>#REF!</v>
      </c>
      <c r="BG15" s="214" t="e">
        <f t="shared" si="5"/>
        <v>#REF!</v>
      </c>
      <c r="BH15" s="214" t="e">
        <f t="shared" si="5"/>
        <v>#REF!</v>
      </c>
      <c r="BI15" s="218" t="e">
        <f t="shared" si="5"/>
        <v>#REF!</v>
      </c>
      <c r="BJ15" s="214" t="e">
        <f t="shared" si="5"/>
        <v>#REF!</v>
      </c>
      <c r="BK15" s="214" t="e">
        <f t="shared" si="5"/>
        <v>#REF!</v>
      </c>
      <c r="BL15" s="216" t="e">
        <f t="shared" si="5"/>
        <v>#REF!</v>
      </c>
      <c r="BM15" s="216" t="e">
        <f t="shared" si="5"/>
        <v>#REF!</v>
      </c>
      <c r="BN15" s="222" t="e">
        <f t="shared" si="5"/>
        <v>#REF!</v>
      </c>
      <c r="BO15" s="222" t="e">
        <f t="shared" si="5"/>
        <v>#REF!</v>
      </c>
      <c r="BP15" s="218" t="e">
        <f t="shared" si="5"/>
        <v>#REF!</v>
      </c>
      <c r="BQ15" s="218" t="e">
        <f t="shared" si="5"/>
        <v>#REF!</v>
      </c>
      <c r="BR15" s="218" t="e">
        <f t="shared" si="5"/>
        <v>#REF!</v>
      </c>
      <c r="BS15" s="223" t="e">
        <f>BS16+BS17</f>
        <v>#REF!</v>
      </c>
      <c r="BT15" s="224" t="e">
        <f t="shared" si="5"/>
        <v>#REF!</v>
      </c>
    </row>
    <row r="16" spans="1:72" ht="18" customHeight="1" hidden="1">
      <c r="A16" s="83">
        <v>50</v>
      </c>
      <c r="B16" s="83" t="s">
        <v>5</v>
      </c>
      <c r="C16" s="83" t="e">
        <f>липень!#REF!+серпень!#REF!+вересень!C16</f>
        <v>#REF!</v>
      </c>
      <c r="D16" s="225" t="e">
        <f>липень!#REF!+серпень!#REF!+вересень!D16</f>
        <v>#REF!</v>
      </c>
      <c r="E16" s="225" t="e">
        <f>липень!#REF!+серпень!#REF!+вересень!E16</f>
        <v>#REF!</v>
      </c>
      <c r="F16" s="84" t="e">
        <f>липень!#REF!+серпень!#REF!+вересень!F16</f>
        <v>#REF!</v>
      </c>
      <c r="G16" s="83" t="e">
        <f>липень!#REF!+серпень!#REF!+вересень!G16</f>
        <v>#REF!</v>
      </c>
      <c r="H16" s="83" t="e">
        <f>липень!#REF!+серпень!#REF!+вересень!H16</f>
        <v>#REF!</v>
      </c>
      <c r="I16" s="83" t="e">
        <f>липень!#REF!+серпень!#REF!+вересень!I16</f>
        <v>#REF!</v>
      </c>
      <c r="J16" s="83" t="e">
        <f>липень!#REF!+серпень!#REF!+вересень!J16</f>
        <v>#REF!</v>
      </c>
      <c r="K16" s="83" t="e">
        <f>липень!#REF!+серпень!#REF!+вересень!K16</f>
        <v>#REF!</v>
      </c>
      <c r="L16" s="83" t="e">
        <f>липень!#REF!+серпень!#REF!+вересень!L16</f>
        <v>#REF!</v>
      </c>
      <c r="M16" s="83" t="e">
        <f>липень!#REF!+серпень!#REF!+вересень!M16</f>
        <v>#REF!</v>
      </c>
      <c r="N16" s="83" t="e">
        <f>липень!#REF!+серпень!#REF!+вересень!N16</f>
        <v>#REF!</v>
      </c>
      <c r="O16" s="83" t="e">
        <f>липень!#REF!+серпень!#REF!+вересень!O16</f>
        <v>#REF!</v>
      </c>
      <c r="P16" s="83" t="e">
        <f>липень!#REF!+серпень!#REF!+вересень!P16</f>
        <v>#REF!</v>
      </c>
      <c r="Q16" s="313" t="e">
        <f t="shared" si="0"/>
        <v>#REF!</v>
      </c>
      <c r="R16" s="227" t="e">
        <f>липень!#REF!+серпень!#REF!+вересень!R16</f>
        <v>#REF!</v>
      </c>
      <c r="S16" s="228" t="e">
        <f>липень!#REF!+серпень!#REF!+вересень!S16</f>
        <v>#REF!</v>
      </c>
      <c r="T16" s="229" t="e">
        <f>липень!#REF!+серпень!#REF!+вересень!T16</f>
        <v>#REF!</v>
      </c>
      <c r="U16" s="230" t="e">
        <f>липень!#REF!+серпень!#REF!+вересень!U16</f>
        <v>#REF!</v>
      </c>
      <c r="V16" s="230" t="e">
        <f>липень!#REF!+серпень!#REF!+вересень!V16</f>
        <v>#REF!</v>
      </c>
      <c r="W16" s="230" t="e">
        <f>липень!#REF!+серпень!#REF!+вересень!W16</f>
        <v>#REF!</v>
      </c>
      <c r="X16" s="230" t="e">
        <f>липень!#REF!+серпень!#REF!+вересень!X16</f>
        <v>#REF!</v>
      </c>
      <c r="Y16" s="230" t="e">
        <f>липень!#REF!+серпень!#REF!+вересень!Y16</f>
        <v>#REF!</v>
      </c>
      <c r="Z16" s="230" t="e">
        <f>липень!#REF!+серпень!#REF!+вересень!Z16</f>
        <v>#REF!</v>
      </c>
      <c r="AA16" s="230" t="e">
        <f>липень!#REF!+серпень!#REF!+вересень!AA16</f>
        <v>#REF!</v>
      </c>
      <c r="AB16" s="230" t="e">
        <f>липень!#REF!+серпень!#REF!+вересень!AB16</f>
        <v>#REF!</v>
      </c>
      <c r="AC16" s="230" t="e">
        <f>липень!#REF!+серпень!#REF!+вересень!AC16</f>
        <v>#REF!</v>
      </c>
      <c r="AD16" s="230" t="e">
        <f>липень!#REF!+серпень!#REF!+вересень!AD16</f>
        <v>#REF!</v>
      </c>
      <c r="AE16" s="230" t="e">
        <f>липень!#REF!+серпень!#REF!+вересень!AE16</f>
        <v>#REF!</v>
      </c>
      <c r="AF16" s="230" t="e">
        <f>липень!#REF!+серпень!#REF!+вересень!AF16</f>
        <v>#REF!</v>
      </c>
      <c r="AG16" s="230" t="e">
        <f>липень!#REF!+серпень!#REF!+вересень!AG16</f>
        <v>#REF!</v>
      </c>
      <c r="AH16" s="230" t="e">
        <f>липень!#REF!+серпень!#REF!+вересень!AH16</f>
        <v>#REF!</v>
      </c>
      <c r="AI16" s="230" t="e">
        <f>липень!#REF!+серпень!#REF!+вересень!AI16</f>
        <v>#REF!</v>
      </c>
      <c r="AJ16" s="230" t="e">
        <f>липень!#REF!+серпень!#REF!+вересень!AJ16</f>
        <v>#REF!</v>
      </c>
      <c r="AK16" s="230" t="e">
        <f>липень!#REF!+серпень!#REF!+вересень!AK16</f>
        <v>#REF!</v>
      </c>
      <c r="AL16" s="230" t="e">
        <f>липень!#REF!+серпень!#REF!+вересень!AL16</f>
        <v>#REF!</v>
      </c>
      <c r="AM16" s="230" t="e">
        <f>липень!#REF!+серпень!#REF!+вересень!AM16</f>
        <v>#REF!</v>
      </c>
      <c r="AN16" s="230" t="e">
        <f>липень!#REF!+серпень!#REF!+вересень!AN16</f>
        <v>#REF!</v>
      </c>
      <c r="AO16" s="230" t="e">
        <f>липень!#REF!+серпень!#REF!+вересень!AO16</f>
        <v>#REF!</v>
      </c>
      <c r="AP16" s="230" t="e">
        <f>липень!#REF!+серпень!#REF!+вересень!AP16</f>
        <v>#REF!</v>
      </c>
      <c r="AQ16" s="230" t="e">
        <f>липень!#REF!+серпень!#REF!+вересень!AQ16</f>
        <v>#REF!</v>
      </c>
      <c r="AR16" s="230" t="e">
        <f>липень!#REF!+серпень!#REF!+вересень!AR16</f>
        <v>#REF!</v>
      </c>
      <c r="AS16" s="230" t="e">
        <f>липень!#REF!+серпень!#REF!+вересень!AS16</f>
        <v>#REF!</v>
      </c>
      <c r="AT16" s="230" t="e">
        <f>липень!#REF!+серпень!#REF!+вересень!AT16</f>
        <v>#REF!</v>
      </c>
      <c r="AU16" s="230" t="e">
        <f>липень!#REF!+серпень!#REF!+вересень!AU16</f>
        <v>#REF!</v>
      </c>
      <c r="AV16" s="230" t="e">
        <f>липень!#REF!+серпень!#REF!+вересень!AV16</f>
        <v>#REF!</v>
      </c>
      <c r="AW16" s="230" t="e">
        <f>липень!#REF!+серпень!#REF!+вересень!AW16</f>
        <v>#REF!</v>
      </c>
      <c r="AX16" s="230" t="e">
        <f>липень!#REF!+серпень!#REF!+вересень!AX16</f>
        <v>#REF!</v>
      </c>
      <c r="AY16" s="230" t="e">
        <f>липень!#REF!+серпень!#REF!+вересень!AY16</f>
        <v>#REF!</v>
      </c>
      <c r="AZ16" s="94" t="e">
        <f t="shared" si="1"/>
        <v>#REF!</v>
      </c>
      <c r="BA16" s="73" t="e">
        <f>липень!#REF!+серпень!#REF!+вересень!BA16</f>
        <v>#REF!</v>
      </c>
      <c r="BB16" s="231" t="e">
        <f>липень!#REF!+серпень!#REF!+вересень!BB16</f>
        <v>#REF!</v>
      </c>
      <c r="BC16" s="232" t="e">
        <f>липень!#REF!+серпень!#REF!+вересень!BC16</f>
        <v>#REF!</v>
      </c>
      <c r="BD16" s="233" t="e">
        <f>липень!#REF!+серпень!#REF!+вересень!BD16</f>
        <v>#REF!</v>
      </c>
      <c r="BE16" s="232" t="e">
        <f>липень!#REF!+серпень!#REF!+вересень!BE16</f>
        <v>#REF!</v>
      </c>
      <c r="BF16" s="234" t="e">
        <f>липень!#REF!+серпень!#REF!+вересень!BF16</f>
        <v>#REF!</v>
      </c>
      <c r="BG16" s="232" t="e">
        <f>липень!#REF!+серпень!#REF!+вересень!BG16</f>
        <v>#REF!</v>
      </c>
      <c r="BH16" s="234" t="e">
        <f>липень!#REF!+серпень!#REF!+вересень!BH16</f>
        <v>#REF!</v>
      </c>
      <c r="BI16" s="232" t="e">
        <f>липень!#REF!+серпень!#REF!+вересень!BI16</f>
        <v>#REF!</v>
      </c>
      <c r="BJ16" s="232" t="e">
        <f>липень!#REF!+серпень!#REF!+вересень!BJ16</f>
        <v>#REF!</v>
      </c>
      <c r="BK16" s="232" t="e">
        <f>липень!#REF!+серпень!#REF!+вересень!BK16</f>
        <v>#REF!</v>
      </c>
      <c r="BL16" s="228" t="e">
        <f>липень!#REF!+серпень!#REF!+вересень!BL16</f>
        <v>#REF!</v>
      </c>
      <c r="BM16" s="235" t="e">
        <f>липень!#REF!+серпень!#REF!+вересень!BM16</f>
        <v>#REF!</v>
      </c>
      <c r="BN16" s="236" t="e">
        <f>липень!#REF!+серпень!#REF!+вересень!BN16</f>
        <v>#REF!</v>
      </c>
      <c r="BO16" s="235" t="e">
        <f>липень!#REF!+серпень!#REF!+вересень!BO16</f>
        <v>#REF!</v>
      </c>
      <c r="BP16" s="237" t="e">
        <f>липень!#REF!+серпень!#REF!+вересень!BP16</f>
        <v>#REF!</v>
      </c>
      <c r="BQ16" s="229" t="e">
        <f>липень!#REF!+серпень!#REF!+вересень!BQ16</f>
        <v>#REF!</v>
      </c>
      <c r="BR16" s="235" t="e">
        <f>липень!#REF!+серпень!#REF!+вересень!BR16</f>
        <v>#REF!</v>
      </c>
      <c r="BS16" s="238" t="e">
        <f>C16+F16+R16+T16+BA16+BC16+BE16+BG16+BI16+BK16+BM16+BO16+BQ16</f>
        <v>#REF!</v>
      </c>
      <c r="BT16" s="239" t="e">
        <f>D16+E16+Q16+S16+AZ16+BB16+BD16+BF16+BH16+BJ16+BL16+BN16+BP16+BR16</f>
        <v>#REF!</v>
      </c>
    </row>
    <row r="17" spans="1:72" ht="18" customHeight="1" hidden="1" thickBot="1">
      <c r="A17" s="102">
        <v>51</v>
      </c>
      <c r="B17" s="102" t="s">
        <v>6</v>
      </c>
      <c r="C17" s="102" t="e">
        <f>липень!#REF!+серпень!#REF!+вересень!C17</f>
        <v>#REF!</v>
      </c>
      <c r="D17" s="134" t="e">
        <f>липень!#REF!+серпень!#REF!+вересень!D17</f>
        <v>#REF!</v>
      </c>
      <c r="E17" s="134" t="e">
        <f>липень!#REF!+серпень!#REF!+вересень!E17</f>
        <v>#REF!</v>
      </c>
      <c r="F17" s="103" t="e">
        <f>липень!#REF!+серпень!#REF!+вересень!F17</f>
        <v>#REF!</v>
      </c>
      <c r="G17" s="83" t="e">
        <f>липень!#REF!+серпень!#REF!+вересень!G17</f>
        <v>#REF!</v>
      </c>
      <c r="H17" s="83" t="e">
        <f>липень!#REF!+серпень!#REF!+вересень!H17</f>
        <v>#REF!</v>
      </c>
      <c r="I17" s="83" t="e">
        <f>липень!#REF!+серпень!#REF!+вересень!I17</f>
        <v>#REF!</v>
      </c>
      <c r="J17" s="83" t="e">
        <f>липень!#REF!+серпень!#REF!+вересень!J17</f>
        <v>#REF!</v>
      </c>
      <c r="K17" s="83" t="e">
        <f>липень!#REF!+серпень!#REF!+вересень!K17</f>
        <v>#REF!</v>
      </c>
      <c r="L17" s="83" t="e">
        <f>липень!#REF!+серпень!#REF!+вересень!L17</f>
        <v>#REF!</v>
      </c>
      <c r="M17" s="83" t="e">
        <f>липень!#REF!+серпень!#REF!+вересень!M17</f>
        <v>#REF!</v>
      </c>
      <c r="N17" s="225" t="e">
        <f>липень!#REF!+серпень!#REF!+вересень!N17</f>
        <v>#REF!</v>
      </c>
      <c r="O17" s="83" t="e">
        <f>липень!#REF!+серпень!#REF!+вересень!O17</f>
        <v>#REF!</v>
      </c>
      <c r="P17" s="83" t="e">
        <f>липень!#REF!+серпень!#REF!+вересень!P17</f>
        <v>#REF!</v>
      </c>
      <c r="Q17" s="226" t="e">
        <f t="shared" si="0"/>
        <v>#REF!</v>
      </c>
      <c r="R17" s="135" t="e">
        <f>липень!#REF!+серпень!#REF!+вересень!R17</f>
        <v>#REF!</v>
      </c>
      <c r="S17" s="136" t="e">
        <f>липень!#REF!+серпень!#REF!+вересень!S17</f>
        <v>#REF!</v>
      </c>
      <c r="T17" s="229" t="e">
        <f>липень!#REF!+серпень!#REF!+вересень!T17</f>
        <v>#REF!</v>
      </c>
      <c r="U17" s="230" t="e">
        <f>липень!#REF!+серпень!#REF!+вересень!U17</f>
        <v>#REF!</v>
      </c>
      <c r="V17" s="230" t="e">
        <f>липень!#REF!+серпень!#REF!+вересень!V17</f>
        <v>#REF!</v>
      </c>
      <c r="W17" s="230" t="e">
        <f>липень!#REF!+серпень!#REF!+вересень!W17</f>
        <v>#REF!</v>
      </c>
      <c r="X17" s="230" t="e">
        <f>липень!#REF!+серпень!#REF!+вересень!X17</f>
        <v>#REF!</v>
      </c>
      <c r="Y17" s="230" t="e">
        <f>липень!#REF!+серпень!#REF!+вересень!Y17</f>
        <v>#REF!</v>
      </c>
      <c r="Z17" s="230" t="e">
        <f>липень!#REF!+серпень!#REF!+вересень!Z17</f>
        <v>#REF!</v>
      </c>
      <c r="AA17" s="230" t="e">
        <f>липень!#REF!+серпень!#REF!+вересень!AA17</f>
        <v>#REF!</v>
      </c>
      <c r="AB17" s="230" t="e">
        <f>липень!#REF!+серпень!#REF!+вересень!AB17</f>
        <v>#REF!</v>
      </c>
      <c r="AC17" s="230" t="e">
        <f>липень!#REF!+серпень!#REF!+вересень!AC17</f>
        <v>#REF!</v>
      </c>
      <c r="AD17" s="230" t="e">
        <f>липень!#REF!+серпень!#REF!+вересень!AD17</f>
        <v>#REF!</v>
      </c>
      <c r="AE17" s="230" t="e">
        <f>липень!#REF!+серпень!#REF!+вересень!AE17</f>
        <v>#REF!</v>
      </c>
      <c r="AF17" s="230" t="e">
        <f>липень!#REF!+серпень!#REF!+вересень!AF17</f>
        <v>#REF!</v>
      </c>
      <c r="AG17" s="230" t="e">
        <f>липень!#REF!+серпень!#REF!+вересень!AG17</f>
        <v>#REF!</v>
      </c>
      <c r="AH17" s="230" t="e">
        <f>липень!#REF!+серпень!#REF!+вересень!AH17</f>
        <v>#REF!</v>
      </c>
      <c r="AI17" s="230" t="e">
        <f>липень!#REF!+серпень!#REF!+вересень!AI17</f>
        <v>#REF!</v>
      </c>
      <c r="AJ17" s="230" t="e">
        <f>липень!#REF!+серпень!#REF!+вересень!AJ17</f>
        <v>#REF!</v>
      </c>
      <c r="AK17" s="230" t="e">
        <f>липень!#REF!+серпень!#REF!+вересень!AK17</f>
        <v>#REF!</v>
      </c>
      <c r="AL17" s="230" t="e">
        <f>липень!#REF!+серпень!#REF!+вересень!AL17</f>
        <v>#REF!</v>
      </c>
      <c r="AM17" s="230" t="e">
        <f>липень!#REF!+серпень!#REF!+вересень!AM17</f>
        <v>#REF!</v>
      </c>
      <c r="AN17" s="230" t="e">
        <f>липень!#REF!+серпень!#REF!+вересень!AN17</f>
        <v>#REF!</v>
      </c>
      <c r="AO17" s="230" t="e">
        <f>липень!#REF!+серпень!#REF!+вересень!AO17</f>
        <v>#REF!</v>
      </c>
      <c r="AP17" s="230" t="e">
        <f>липень!#REF!+серпень!#REF!+вересень!AP17</f>
        <v>#REF!</v>
      </c>
      <c r="AQ17" s="230" t="e">
        <f>липень!#REF!+серпень!#REF!+вересень!AQ17</f>
        <v>#REF!</v>
      </c>
      <c r="AR17" s="230" t="e">
        <f>липень!#REF!+серпень!#REF!+вересень!AR17</f>
        <v>#REF!</v>
      </c>
      <c r="AS17" s="230" t="e">
        <f>липень!#REF!+серпень!#REF!+вересень!AS17</f>
        <v>#REF!</v>
      </c>
      <c r="AT17" s="230" t="e">
        <f>липень!#REF!+серпень!#REF!+вересень!AT17</f>
        <v>#REF!</v>
      </c>
      <c r="AU17" s="230" t="e">
        <f>липень!#REF!+серпень!#REF!+вересень!AU17</f>
        <v>#REF!</v>
      </c>
      <c r="AV17" s="230" t="e">
        <f>липень!#REF!+серпень!#REF!+вересень!AV17</f>
        <v>#REF!</v>
      </c>
      <c r="AW17" s="230" t="e">
        <f>липень!#REF!+серпень!#REF!+вересень!AW17</f>
        <v>#REF!</v>
      </c>
      <c r="AX17" s="230" t="e">
        <f>липень!#REF!+серпень!#REF!+вересень!AX17</f>
        <v>#REF!</v>
      </c>
      <c r="AY17" s="230" t="e">
        <f>липень!#REF!+серпень!#REF!+вересень!AY17</f>
        <v>#REF!</v>
      </c>
      <c r="AZ17" s="94" t="e">
        <f t="shared" si="1"/>
        <v>#REF!</v>
      </c>
      <c r="BA17" s="73" t="e">
        <f>липень!#REF!+серпень!#REF!+вересень!BA17</f>
        <v>#REF!</v>
      </c>
      <c r="BB17" s="231" t="e">
        <f>липень!#REF!+серпень!#REF!+вересень!BB17</f>
        <v>#REF!</v>
      </c>
      <c r="BC17" s="232" t="e">
        <f>липень!#REF!+серпень!#REF!+вересень!BC17</f>
        <v>#REF!</v>
      </c>
      <c r="BD17" s="233" t="e">
        <f>липень!#REF!+серпень!#REF!+вересень!BD17</f>
        <v>#REF!</v>
      </c>
      <c r="BE17" s="232" t="e">
        <f>липень!#REF!+серпень!#REF!+вересень!BE17</f>
        <v>#REF!</v>
      </c>
      <c r="BF17" s="234" t="e">
        <f>липень!#REF!+серпень!#REF!+вересень!BF17</f>
        <v>#REF!</v>
      </c>
      <c r="BG17" s="232" t="e">
        <f>липень!#REF!+серпень!#REF!+вересень!BG17</f>
        <v>#REF!</v>
      </c>
      <c r="BH17" s="234" t="e">
        <f>липень!#REF!+серпень!#REF!+вересень!BH17</f>
        <v>#REF!</v>
      </c>
      <c r="BI17" s="232" t="e">
        <f>липень!#REF!+серпень!#REF!+вересень!BI17</f>
        <v>#REF!</v>
      </c>
      <c r="BJ17" s="232" t="e">
        <f>липень!#REF!+серпень!#REF!+вересень!BJ17</f>
        <v>#REF!</v>
      </c>
      <c r="BK17" s="232" t="e">
        <f>липень!#REF!+серпень!#REF!+вересень!BK17</f>
        <v>#REF!</v>
      </c>
      <c r="BL17" s="228" t="e">
        <f>липень!#REF!+серпень!#REF!+вересень!BL17</f>
        <v>#REF!</v>
      </c>
      <c r="BM17" s="235" t="e">
        <f>липень!#REF!+серпень!#REF!+вересень!BM17</f>
        <v>#REF!</v>
      </c>
      <c r="BN17" s="236" t="e">
        <f>липень!#REF!+серпень!#REF!+вересень!BN17</f>
        <v>#REF!</v>
      </c>
      <c r="BO17" s="235" t="e">
        <f>липень!#REF!+серпень!#REF!+вересень!BO17</f>
        <v>#REF!</v>
      </c>
      <c r="BP17" s="237" t="e">
        <f>липень!#REF!+серпень!#REF!+вересень!BP17</f>
        <v>#REF!</v>
      </c>
      <c r="BQ17" s="229" t="e">
        <f>липень!#REF!+серпень!#REF!+вересень!BQ17</f>
        <v>#REF!</v>
      </c>
      <c r="BR17" s="235" t="e">
        <f>липень!#REF!+серпень!#REF!+вересень!BR17</f>
        <v>#REF!</v>
      </c>
      <c r="BS17" s="238" t="e">
        <f>C17+F17+R17+T17+BA17+BC17+BE17+BG17+BI17+BK17+BM17+BO17+BQ17</f>
        <v>#REF!</v>
      </c>
      <c r="BT17" s="239" t="e">
        <f>D17+E17+Q17+S17+AZ17+BB17+BD17+BF17+BH17+BJ17+BL17+BN17+BP17+BR17</f>
        <v>#REF!</v>
      </c>
    </row>
    <row r="18" spans="1:72" ht="22.5" customHeight="1" hidden="1" thickBot="1">
      <c r="A18" s="241">
        <v>52</v>
      </c>
      <c r="B18" s="242" t="s">
        <v>36</v>
      </c>
      <c r="C18" s="243" t="e">
        <f>липень!#REF!+серпень!#REF!+вересень!C18</f>
        <v>#REF!</v>
      </c>
      <c r="D18" s="245" t="e">
        <f>липень!#REF!+серпень!#REF!+вересень!D18</f>
        <v>#REF!</v>
      </c>
      <c r="E18" s="245" t="e">
        <f>липень!#REF!+серпень!#REF!+вересень!E18</f>
        <v>#REF!</v>
      </c>
      <c r="F18" s="243" t="e">
        <f>липень!#REF!+серпень!#REF!+вересень!F18</f>
        <v>#REF!</v>
      </c>
      <c r="G18" s="244" t="e">
        <f>липень!#REF!+серпень!#REF!+вересень!G18</f>
        <v>#REF!</v>
      </c>
      <c r="H18" s="244" t="e">
        <f>липень!#REF!+серпень!#REF!+вересень!H18</f>
        <v>#REF!</v>
      </c>
      <c r="I18" s="244" t="e">
        <f>липень!#REF!+серпень!#REF!+вересень!I18</f>
        <v>#REF!</v>
      </c>
      <c r="J18" s="244" t="e">
        <f>липень!#REF!+серпень!#REF!+вересень!J18</f>
        <v>#REF!</v>
      </c>
      <c r="K18" s="244" t="e">
        <f>липень!#REF!+серпень!#REF!+вересень!K18</f>
        <v>#REF!</v>
      </c>
      <c r="L18" s="244" t="e">
        <f>липень!#REF!+серпень!#REF!+вересень!L18</f>
        <v>#REF!</v>
      </c>
      <c r="M18" s="244" t="e">
        <f>липень!#REF!+серпень!#REF!+вересень!M18</f>
        <v>#REF!</v>
      </c>
      <c r="N18" s="244" t="e">
        <f>липень!#REF!+серпень!#REF!+вересень!N18</f>
        <v>#REF!</v>
      </c>
      <c r="O18" s="244" t="e">
        <f>липень!#REF!+серпень!#REF!+вересень!O18</f>
        <v>#REF!</v>
      </c>
      <c r="P18" s="244" t="e">
        <f>липень!#REF!+серпень!#REF!+вересень!P18</f>
        <v>#REF!</v>
      </c>
      <c r="Q18" s="246" t="e">
        <f t="shared" si="0"/>
        <v>#REF!</v>
      </c>
      <c r="R18" s="242" t="e">
        <f>липень!#REF!+серпень!#REF!+вересень!R18</f>
        <v>#REF!</v>
      </c>
      <c r="S18" s="247" t="e">
        <f>липень!#REF!+серпень!#REF!+вересень!S18</f>
        <v>#REF!</v>
      </c>
      <c r="T18" s="248" t="e">
        <f>липень!#REF!+серпень!#REF!+вересень!T18</f>
        <v>#REF!</v>
      </c>
      <c r="U18" s="249" t="e">
        <f>липень!#REF!+серпень!#REF!+вересень!U18</f>
        <v>#REF!</v>
      </c>
      <c r="V18" s="249" t="e">
        <f>липень!#REF!+серпень!#REF!+вересень!V18</f>
        <v>#REF!</v>
      </c>
      <c r="W18" s="249" t="e">
        <f>липень!#REF!+серпень!#REF!+вересень!W18</f>
        <v>#REF!</v>
      </c>
      <c r="X18" s="249" t="e">
        <f>липень!#REF!+серпень!#REF!+вересень!X18</f>
        <v>#REF!</v>
      </c>
      <c r="Y18" s="249" t="e">
        <f>липень!#REF!+серпень!#REF!+вересень!Y18</f>
        <v>#REF!</v>
      </c>
      <c r="Z18" s="249" t="e">
        <f>липень!#REF!+серпень!#REF!+вересень!Z18</f>
        <v>#REF!</v>
      </c>
      <c r="AA18" s="249" t="e">
        <f>липень!#REF!+серпень!#REF!+вересень!AA18</f>
        <v>#REF!</v>
      </c>
      <c r="AB18" s="249" t="e">
        <f>липень!#REF!+серпень!#REF!+вересень!AB18</f>
        <v>#REF!</v>
      </c>
      <c r="AC18" s="249" t="e">
        <f>липень!#REF!+серпень!#REF!+вересень!AC18</f>
        <v>#REF!</v>
      </c>
      <c r="AD18" s="249" t="e">
        <f>липень!#REF!+серпень!#REF!+вересень!AD18</f>
        <v>#REF!</v>
      </c>
      <c r="AE18" s="249" t="e">
        <f>липень!#REF!+серпень!#REF!+вересень!AE18</f>
        <v>#REF!</v>
      </c>
      <c r="AF18" s="249" t="e">
        <f>липень!#REF!+серпень!#REF!+вересень!AF18</f>
        <v>#REF!</v>
      </c>
      <c r="AG18" s="249" t="e">
        <f>липень!#REF!+серпень!#REF!+вересень!AG18</f>
        <v>#REF!</v>
      </c>
      <c r="AH18" s="249" t="e">
        <f>липень!#REF!+серпень!#REF!+вересень!AH18</f>
        <v>#REF!</v>
      </c>
      <c r="AI18" s="249" t="e">
        <f>липень!#REF!+серпень!#REF!+вересень!AI18</f>
        <v>#REF!</v>
      </c>
      <c r="AJ18" s="249" t="e">
        <f>липень!#REF!+серпень!#REF!+вересень!AJ18</f>
        <v>#REF!</v>
      </c>
      <c r="AK18" s="249" t="e">
        <f>липень!#REF!+серпень!#REF!+вересень!AK18</f>
        <v>#REF!</v>
      </c>
      <c r="AL18" s="249" t="e">
        <f>липень!#REF!+серпень!#REF!+вересень!AL18</f>
        <v>#REF!</v>
      </c>
      <c r="AM18" s="249" t="e">
        <f>липень!#REF!+серпень!#REF!+вересень!AM18</f>
        <v>#REF!</v>
      </c>
      <c r="AN18" s="249" t="e">
        <f>липень!#REF!+серпень!#REF!+вересень!AN18</f>
        <v>#REF!</v>
      </c>
      <c r="AO18" s="249" t="e">
        <f>липень!#REF!+серпень!#REF!+вересень!AO18</f>
        <v>#REF!</v>
      </c>
      <c r="AP18" s="249" t="e">
        <f>липень!#REF!+серпень!#REF!+вересень!AP18</f>
        <v>#REF!</v>
      </c>
      <c r="AQ18" s="249" t="e">
        <f>липень!#REF!+серпень!#REF!+вересень!AQ18</f>
        <v>#REF!</v>
      </c>
      <c r="AR18" s="249" t="e">
        <f>липень!#REF!+серпень!#REF!+вересень!AR18</f>
        <v>#REF!</v>
      </c>
      <c r="AS18" s="249" t="e">
        <f>липень!#REF!+серпень!#REF!+вересень!AS18</f>
        <v>#REF!</v>
      </c>
      <c r="AT18" s="249" t="e">
        <f>липень!#REF!+серпень!#REF!+вересень!AT18</f>
        <v>#REF!</v>
      </c>
      <c r="AU18" s="249" t="e">
        <f>липень!#REF!+серпень!#REF!+вересень!AU18</f>
        <v>#REF!</v>
      </c>
      <c r="AV18" s="249" t="e">
        <f>липень!#REF!+серпень!#REF!+вересень!AV18</f>
        <v>#REF!</v>
      </c>
      <c r="AW18" s="249" t="e">
        <f>липень!#REF!+серпень!#REF!+вересень!AW18</f>
        <v>#REF!</v>
      </c>
      <c r="AX18" s="249" t="e">
        <f>липень!#REF!+серпень!#REF!+вересень!AX18</f>
        <v>#REF!</v>
      </c>
      <c r="AY18" s="249" t="e">
        <f>липень!#REF!+серпень!#REF!+вересень!AY18</f>
        <v>#REF!</v>
      </c>
      <c r="AZ18" s="250" t="e">
        <f t="shared" si="1"/>
        <v>#REF!</v>
      </c>
      <c r="BA18" s="248" t="e">
        <f>липень!#REF!+серпень!#REF!+вересень!BA18</f>
        <v>#REF!</v>
      </c>
      <c r="BB18" s="251" t="e">
        <f>липень!#REF!+серпень!#REF!+вересень!BB18</f>
        <v>#REF!</v>
      </c>
      <c r="BC18" s="252" t="e">
        <f>липень!#REF!+серпень!#REF!+вересень!BC18</f>
        <v>#REF!</v>
      </c>
      <c r="BD18" s="253" t="e">
        <f>липень!#REF!+серпень!#REF!+вересень!BD18</f>
        <v>#REF!</v>
      </c>
      <c r="BE18" s="252" t="e">
        <f>липень!#REF!+серпень!#REF!+вересень!BE18</f>
        <v>#REF!</v>
      </c>
      <c r="BF18" s="250" t="e">
        <f>липень!#REF!+серпень!#REF!+вересень!BF18</f>
        <v>#REF!</v>
      </c>
      <c r="BG18" s="252" t="e">
        <f>липень!#REF!+серпень!#REF!+вересень!BG18</f>
        <v>#REF!</v>
      </c>
      <c r="BH18" s="250" t="e">
        <f>липень!#REF!+серпень!#REF!+вересень!BH18</f>
        <v>#REF!</v>
      </c>
      <c r="BI18" s="252" t="e">
        <f>липень!#REF!+серпень!#REF!+вересень!BI18</f>
        <v>#REF!</v>
      </c>
      <c r="BJ18" s="252" t="e">
        <f>липень!#REF!+серпень!#REF!+вересень!BJ18</f>
        <v>#REF!</v>
      </c>
      <c r="BK18" s="252" t="e">
        <f>липень!#REF!+серпень!#REF!+вересень!BK18</f>
        <v>#REF!</v>
      </c>
      <c r="BL18" s="247" t="e">
        <f>липень!#REF!+серпень!#REF!+вересень!BL18</f>
        <v>#REF!</v>
      </c>
      <c r="BM18" s="253" t="e">
        <f>липень!#REF!+серпень!#REF!+вересень!BM18</f>
        <v>#REF!</v>
      </c>
      <c r="BN18" s="249" t="e">
        <f>липень!#REF!+серпень!#REF!+вересень!BN18</f>
        <v>#REF!</v>
      </c>
      <c r="BO18" s="253" t="e">
        <f>липень!#REF!+серпень!#REF!+вересень!BO18</f>
        <v>#REF!</v>
      </c>
      <c r="BP18" s="241" t="e">
        <f>липень!#REF!+серпень!#REF!+вересень!BP18</f>
        <v>#REF!</v>
      </c>
      <c r="BQ18" s="249" t="e">
        <f>липень!#REF!+серпень!#REF!+вересень!BQ18</f>
        <v>#REF!</v>
      </c>
      <c r="BR18" s="253" t="e">
        <f>липень!#REF!+серпень!#REF!+вересень!BR18</f>
        <v>#REF!</v>
      </c>
      <c r="BS18" s="254" t="e">
        <f>C18+F18+R18+T18+BA18+BC18+BE18+BG18+BI18+BK18+BM18+BO18+BQ18</f>
        <v>#REF!</v>
      </c>
      <c r="BT18" s="255" t="e">
        <f>D18+E18+Q18+S18+AZ18+BB18+BD18+BF18+BH18+BJ18+BL18+BN18+BP18+BR18</f>
        <v>#REF!</v>
      </c>
    </row>
    <row r="19" spans="1:72" ht="21.75" customHeight="1" hidden="1" thickBot="1">
      <c r="A19" s="256">
        <v>53</v>
      </c>
      <c r="B19" s="257" t="s">
        <v>35</v>
      </c>
      <c r="C19" s="257" t="e">
        <f>липень!#REF!+серпень!#REF!+вересень!C19</f>
        <v>#REF!</v>
      </c>
      <c r="D19" s="258" t="e">
        <f>липень!#REF!+серпень!#REF!+вересень!D19</f>
        <v>#REF!</v>
      </c>
      <c r="E19" s="258" t="e">
        <f>липень!#REF!+серпень!#REF!+вересень!E19</f>
        <v>#REF!</v>
      </c>
      <c r="F19" s="258" t="e">
        <f>липень!#REF!+серпень!#REF!+вересень!F19</f>
        <v>#REF!</v>
      </c>
      <c r="G19" s="258" t="e">
        <f>липень!#REF!+серпень!#REF!+вересень!G19</f>
        <v>#REF!</v>
      </c>
      <c r="H19" s="258" t="e">
        <f>липень!#REF!+серпень!#REF!+вересень!H19</f>
        <v>#REF!</v>
      </c>
      <c r="I19" s="258" t="e">
        <f>липень!#REF!+серпень!#REF!+вересень!I19</f>
        <v>#REF!</v>
      </c>
      <c r="J19" s="258" t="e">
        <f>липень!#REF!+серпень!#REF!+вересень!J19</f>
        <v>#REF!</v>
      </c>
      <c r="K19" s="258" t="e">
        <f>липень!#REF!+серпень!#REF!+вересень!K19</f>
        <v>#REF!</v>
      </c>
      <c r="L19" s="258" t="e">
        <f>липень!#REF!+серпень!#REF!+вересень!L19</f>
        <v>#REF!</v>
      </c>
      <c r="M19" s="258" t="e">
        <f>липень!#REF!+серпень!#REF!+вересень!M19</f>
        <v>#REF!</v>
      </c>
      <c r="N19" s="258" t="e">
        <f>липень!#REF!+серпень!#REF!+вересень!N19</f>
        <v>#REF!</v>
      </c>
      <c r="O19" s="258" t="e">
        <f>липень!#REF!+серпень!#REF!+вересень!O19</f>
        <v>#REF!</v>
      </c>
      <c r="P19" s="258" t="e">
        <f>липень!#REF!+серпень!#REF!+вересень!P19</f>
        <v>#REF!</v>
      </c>
      <c r="Q19" s="259" t="e">
        <f t="shared" si="0"/>
        <v>#REF!</v>
      </c>
      <c r="R19" s="260" t="e">
        <f>липень!#REF!+серпень!#REF!+вересень!R19</f>
        <v>#REF!</v>
      </c>
      <c r="S19" s="261" t="e">
        <f>липень!#REF!+серпень!#REF!+вересень!S19</f>
        <v>#REF!</v>
      </c>
      <c r="T19" s="262" t="e">
        <f>липень!#REF!+серпень!#REF!+вересень!T19</f>
        <v>#REF!</v>
      </c>
      <c r="U19" s="262" t="e">
        <f>липень!#REF!+серпень!#REF!+вересень!U19</f>
        <v>#REF!</v>
      </c>
      <c r="V19" s="262" t="e">
        <f>липень!#REF!+серпень!#REF!+вересень!V19</f>
        <v>#REF!</v>
      </c>
      <c r="W19" s="262" t="e">
        <f>липень!#REF!+серпень!#REF!+вересень!W19</f>
        <v>#REF!</v>
      </c>
      <c r="X19" s="262" t="e">
        <f>липень!#REF!+серпень!#REF!+вересень!X19</f>
        <v>#REF!</v>
      </c>
      <c r="Y19" s="262" t="e">
        <f>липень!#REF!+серпень!#REF!+вересень!Y19</f>
        <v>#REF!</v>
      </c>
      <c r="Z19" s="262" t="e">
        <f>липень!#REF!+серпень!#REF!+вересень!Z19</f>
        <v>#REF!</v>
      </c>
      <c r="AA19" s="262" t="e">
        <f>липень!#REF!+серпень!#REF!+вересень!AA19</f>
        <v>#REF!</v>
      </c>
      <c r="AB19" s="262" t="e">
        <f>липень!#REF!+серпень!#REF!+вересень!AB19</f>
        <v>#REF!</v>
      </c>
      <c r="AC19" s="262" t="e">
        <f>липень!#REF!+серпень!#REF!+вересень!AC19</f>
        <v>#REF!</v>
      </c>
      <c r="AD19" s="262" t="e">
        <f>липень!#REF!+серпень!#REF!+вересень!AD19</f>
        <v>#REF!</v>
      </c>
      <c r="AE19" s="262" t="e">
        <f>липень!#REF!+серпень!#REF!+вересень!AE19</f>
        <v>#REF!</v>
      </c>
      <c r="AF19" s="262" t="e">
        <f>липень!#REF!+серпень!#REF!+вересень!AF19</f>
        <v>#REF!</v>
      </c>
      <c r="AG19" s="262" t="e">
        <f>липень!#REF!+серпень!#REF!+вересень!AG19</f>
        <v>#REF!</v>
      </c>
      <c r="AH19" s="262" t="e">
        <f>липень!#REF!+серпень!#REF!+вересень!AH19</f>
        <v>#REF!</v>
      </c>
      <c r="AI19" s="262" t="e">
        <f>липень!#REF!+серпень!#REF!+вересень!AI19</f>
        <v>#REF!</v>
      </c>
      <c r="AJ19" s="262" t="e">
        <f>липень!#REF!+серпень!#REF!+вересень!AJ19</f>
        <v>#REF!</v>
      </c>
      <c r="AK19" s="262" t="e">
        <f>липень!#REF!+серпень!#REF!+вересень!AK19</f>
        <v>#REF!</v>
      </c>
      <c r="AL19" s="262" t="e">
        <f>липень!#REF!+серпень!#REF!+вересень!AL19</f>
        <v>#REF!</v>
      </c>
      <c r="AM19" s="262" t="e">
        <f>липень!#REF!+серпень!#REF!+вересень!AM19</f>
        <v>#REF!</v>
      </c>
      <c r="AN19" s="262" t="e">
        <f>липень!#REF!+серпень!#REF!+вересень!AN19</f>
        <v>#REF!</v>
      </c>
      <c r="AO19" s="262" t="e">
        <f>липень!#REF!+серпень!#REF!+вересень!AO19</f>
        <v>#REF!</v>
      </c>
      <c r="AP19" s="262" t="e">
        <f>липень!#REF!+серпень!#REF!+вересень!AP19</f>
        <v>#REF!</v>
      </c>
      <c r="AQ19" s="262" t="e">
        <f>липень!#REF!+серпень!#REF!+вересень!AQ19</f>
        <v>#REF!</v>
      </c>
      <c r="AR19" s="262" t="e">
        <f>липень!#REF!+серпень!#REF!+вересень!AR19</f>
        <v>#REF!</v>
      </c>
      <c r="AS19" s="262" t="e">
        <f>липень!#REF!+серпень!#REF!+вересень!AS19</f>
        <v>#REF!</v>
      </c>
      <c r="AT19" s="262" t="e">
        <f>липень!#REF!+серпень!#REF!+вересень!AT19</f>
        <v>#REF!</v>
      </c>
      <c r="AU19" s="262" t="e">
        <f>липень!#REF!+серпень!#REF!+вересень!AU19</f>
        <v>#REF!</v>
      </c>
      <c r="AV19" s="262" t="e">
        <f>липень!#REF!+серпень!#REF!+вересень!AV19</f>
        <v>#REF!</v>
      </c>
      <c r="AW19" s="262" t="e">
        <f>липень!#REF!+серпень!#REF!+вересень!AW19</f>
        <v>#REF!</v>
      </c>
      <c r="AX19" s="262" t="e">
        <f>липень!#REF!+серпень!#REF!+вересень!AX19</f>
        <v>#REF!</v>
      </c>
      <c r="AY19" s="262" t="e">
        <f>липень!#REF!+серпень!#REF!+вересень!AY19</f>
        <v>#REF!</v>
      </c>
      <c r="AZ19" s="263" t="e">
        <f t="shared" si="1"/>
        <v>#REF!</v>
      </c>
      <c r="BA19" s="262" t="e">
        <f>липень!#REF!+серпень!#REF!+вересень!BA19</f>
        <v>#REF!</v>
      </c>
      <c r="BB19" s="264" t="e">
        <f>липень!#REF!+серпень!#REF!+вересень!BB19</f>
        <v>#REF!</v>
      </c>
      <c r="BC19" s="256" t="e">
        <f>липень!#REF!+серпень!#REF!+вересень!BC19</f>
        <v>#REF!</v>
      </c>
      <c r="BD19" s="265" t="e">
        <f>липень!#REF!+серпень!#REF!+вересень!BD19</f>
        <v>#REF!</v>
      </c>
      <c r="BE19" s="256" t="e">
        <f>липень!#REF!+серпень!#REF!+вересень!BE19</f>
        <v>#REF!</v>
      </c>
      <c r="BF19" s="263" t="e">
        <f>липень!#REF!+серпень!#REF!+вересень!BF19</f>
        <v>#REF!</v>
      </c>
      <c r="BG19" s="256" t="e">
        <f>липень!#REF!+серпень!#REF!+вересень!BG19</f>
        <v>#REF!</v>
      </c>
      <c r="BH19" s="263" t="e">
        <f>липень!#REF!+серпень!#REF!+вересень!BH19</f>
        <v>#REF!</v>
      </c>
      <c r="BI19" s="256" t="e">
        <f>липень!#REF!+серпень!#REF!+вересень!BI19</f>
        <v>#REF!</v>
      </c>
      <c r="BJ19" s="256" t="e">
        <f>липень!#REF!+серпень!#REF!+вересень!BJ19</f>
        <v>#REF!</v>
      </c>
      <c r="BK19" s="256" t="e">
        <f>липень!#REF!+серпень!#REF!+вересень!BK19</f>
        <v>#REF!</v>
      </c>
      <c r="BL19" s="261" t="e">
        <f>липень!#REF!+серпень!#REF!+вересень!BL19</f>
        <v>#REF!</v>
      </c>
      <c r="BM19" s="265" t="e">
        <f>липень!#REF!+серпень!#REF!+вересень!BM19</f>
        <v>#REF!</v>
      </c>
      <c r="BN19" s="262" t="e">
        <f>липень!#REF!+серпень!#REF!+вересень!BN19</f>
        <v>#REF!</v>
      </c>
      <c r="BO19" s="265" t="e">
        <f>липень!#REF!+серпень!#REF!+вересень!BO19</f>
        <v>#REF!</v>
      </c>
      <c r="BP19" s="266" t="e">
        <f>липень!#REF!+серпень!#REF!+вересень!BP19</f>
        <v>#REF!</v>
      </c>
      <c r="BQ19" s="262" t="e">
        <f>липень!#REF!+серпень!#REF!+вересень!BQ19</f>
        <v>#REF!</v>
      </c>
      <c r="BR19" s="265" t="e">
        <f>липень!#REF!+серпень!#REF!+вересень!BR19</f>
        <v>#REF!</v>
      </c>
      <c r="BS19" s="267" t="e">
        <f>C19+F19+R19+T19+BA19+BC19+BE19+BG19+BI19+BK19+BM19+BO19+BQ19</f>
        <v>#REF!</v>
      </c>
      <c r="BT19" s="268" t="e">
        <f>D19+E19+Q19+S19+AZ19+BB19+BD19+BF19+BH19+BJ19+BL19+BN19+BP19+BR19</f>
        <v>#REF!</v>
      </c>
    </row>
    <row r="20" spans="1:72" ht="19.5" customHeight="1" hidden="1" thickBot="1">
      <c r="A20" s="269">
        <v>54</v>
      </c>
      <c r="B20" s="270" t="s">
        <v>37</v>
      </c>
      <c r="C20" s="270" t="e">
        <f>липень!#REF!+серпень!#REF!+вересень!C20</f>
        <v>#REF!</v>
      </c>
      <c r="D20" s="271" t="e">
        <f>липень!#REF!+серпень!#REF!+вересень!D20</f>
        <v>#REF!</v>
      </c>
      <c r="E20" s="271" t="e">
        <f>липень!#REF!+серпень!#REF!+вересень!E20</f>
        <v>#REF!</v>
      </c>
      <c r="F20" s="271" t="e">
        <f>липень!#REF!+серпень!#REF!+вересень!F20</f>
        <v>#REF!</v>
      </c>
      <c r="G20" s="271" t="e">
        <f>липень!#REF!+серпень!#REF!+вересень!G20</f>
        <v>#REF!</v>
      </c>
      <c r="H20" s="271" t="e">
        <f>липень!#REF!+серпень!#REF!+вересень!H20</f>
        <v>#REF!</v>
      </c>
      <c r="I20" s="271" t="e">
        <f>липень!#REF!+серпень!#REF!+вересень!I20</f>
        <v>#REF!</v>
      </c>
      <c r="J20" s="271" t="e">
        <f>липень!#REF!+серпень!#REF!+вересень!J20</f>
        <v>#REF!</v>
      </c>
      <c r="K20" s="271" t="e">
        <f>липень!#REF!+серпень!#REF!+вересень!K20</f>
        <v>#REF!</v>
      </c>
      <c r="L20" s="271" t="e">
        <f>липень!#REF!+серпень!#REF!+вересень!L20</f>
        <v>#REF!</v>
      </c>
      <c r="M20" s="271" t="e">
        <f>липень!#REF!+серпень!#REF!+вересень!M20</f>
        <v>#REF!</v>
      </c>
      <c r="N20" s="271" t="e">
        <f>липень!#REF!+серпень!#REF!+вересень!N20</f>
        <v>#REF!</v>
      </c>
      <c r="O20" s="271" t="e">
        <f>липень!#REF!+серпень!#REF!+вересень!O20</f>
        <v>#REF!</v>
      </c>
      <c r="P20" s="271" t="e">
        <f>липень!#REF!+серпень!#REF!+вересень!P20</f>
        <v>#REF!</v>
      </c>
      <c r="Q20" s="272" t="e">
        <f t="shared" si="0"/>
        <v>#REF!</v>
      </c>
      <c r="R20" s="273" t="e">
        <f>липень!#REF!+серпень!#REF!+вересень!R20</f>
        <v>#REF!</v>
      </c>
      <c r="S20" s="274" t="e">
        <f>липень!#REF!+серпень!#REF!+вересень!S20</f>
        <v>#REF!</v>
      </c>
      <c r="T20" s="275" t="e">
        <f>липень!#REF!+серпень!#REF!+вересень!T20</f>
        <v>#REF!</v>
      </c>
      <c r="U20" s="276" t="e">
        <f>липень!#REF!+серпень!#REF!+вересень!U20</f>
        <v>#REF!</v>
      </c>
      <c r="V20" s="276" t="e">
        <f>липень!#REF!+серпень!#REF!+вересень!V20</f>
        <v>#REF!</v>
      </c>
      <c r="W20" s="276" t="e">
        <f>липень!#REF!+серпень!#REF!+вересень!W20</f>
        <v>#REF!</v>
      </c>
      <c r="X20" s="276" t="e">
        <f>липень!#REF!+серпень!#REF!+вересень!X20</f>
        <v>#REF!</v>
      </c>
      <c r="Y20" s="276" t="e">
        <f>липень!#REF!+серпень!#REF!+вересень!Y20</f>
        <v>#REF!</v>
      </c>
      <c r="Z20" s="276" t="e">
        <f>липень!#REF!+серпень!#REF!+вересень!Z20</f>
        <v>#REF!</v>
      </c>
      <c r="AA20" s="276" t="e">
        <f>липень!#REF!+серпень!#REF!+вересень!AA20</f>
        <v>#REF!</v>
      </c>
      <c r="AB20" s="276" t="e">
        <f>липень!#REF!+серпень!#REF!+вересень!AB20</f>
        <v>#REF!</v>
      </c>
      <c r="AC20" s="276" t="e">
        <f>липень!#REF!+серпень!#REF!+вересень!AC20</f>
        <v>#REF!</v>
      </c>
      <c r="AD20" s="276" t="e">
        <f>липень!#REF!+серпень!#REF!+вересень!AD20</f>
        <v>#REF!</v>
      </c>
      <c r="AE20" s="276" t="e">
        <f>липень!#REF!+серпень!#REF!+вересень!AE20</f>
        <v>#REF!</v>
      </c>
      <c r="AF20" s="276" t="e">
        <f>липень!#REF!+серпень!#REF!+вересень!AF20</f>
        <v>#REF!</v>
      </c>
      <c r="AG20" s="276" t="e">
        <f>липень!#REF!+серпень!#REF!+вересень!AG20</f>
        <v>#REF!</v>
      </c>
      <c r="AH20" s="276" t="e">
        <f>липень!#REF!+серпень!#REF!+вересень!AH20</f>
        <v>#REF!</v>
      </c>
      <c r="AI20" s="276" t="e">
        <f>липень!#REF!+серпень!#REF!+вересень!AI20</f>
        <v>#REF!</v>
      </c>
      <c r="AJ20" s="276" t="e">
        <f>липень!#REF!+серпень!#REF!+вересень!AJ20</f>
        <v>#REF!</v>
      </c>
      <c r="AK20" s="276" t="e">
        <f>липень!#REF!+серпень!#REF!+вересень!AK20</f>
        <v>#REF!</v>
      </c>
      <c r="AL20" s="276" t="e">
        <f>липень!#REF!+серпень!#REF!+вересень!AL20</f>
        <v>#REF!</v>
      </c>
      <c r="AM20" s="276" t="e">
        <f>липень!#REF!+серпень!#REF!+вересень!AM20</f>
        <v>#REF!</v>
      </c>
      <c r="AN20" s="276" t="e">
        <f>липень!#REF!+серпень!#REF!+вересень!AN20</f>
        <v>#REF!</v>
      </c>
      <c r="AO20" s="276" t="e">
        <f>липень!#REF!+серпень!#REF!+вересень!AO20</f>
        <v>#REF!</v>
      </c>
      <c r="AP20" s="276" t="e">
        <f>липень!#REF!+серпень!#REF!+вересень!AP20</f>
        <v>#REF!</v>
      </c>
      <c r="AQ20" s="276" t="e">
        <f>липень!#REF!+серпень!#REF!+вересень!AQ20</f>
        <v>#REF!</v>
      </c>
      <c r="AR20" s="276" t="e">
        <f>липень!#REF!+серпень!#REF!+вересень!AR20</f>
        <v>#REF!</v>
      </c>
      <c r="AS20" s="276" t="e">
        <f>липень!#REF!+серпень!#REF!+вересень!AS20</f>
        <v>#REF!</v>
      </c>
      <c r="AT20" s="276" t="e">
        <f>липень!#REF!+серпень!#REF!+вересень!AT20</f>
        <v>#REF!</v>
      </c>
      <c r="AU20" s="276" t="e">
        <f>липень!#REF!+серпень!#REF!+вересень!AU20</f>
        <v>#REF!</v>
      </c>
      <c r="AV20" s="276" t="e">
        <f>липень!#REF!+серпень!#REF!+вересень!AV20</f>
        <v>#REF!</v>
      </c>
      <c r="AW20" s="276" t="e">
        <f>липень!#REF!+серпень!#REF!+вересень!AW20</f>
        <v>#REF!</v>
      </c>
      <c r="AX20" s="276" t="e">
        <f>липень!#REF!+серпень!#REF!+вересень!AX20</f>
        <v>#REF!</v>
      </c>
      <c r="AY20" s="276" t="e">
        <f>липень!#REF!+серпень!#REF!+вересень!AY20</f>
        <v>#REF!</v>
      </c>
      <c r="AZ20" s="277" t="e">
        <f t="shared" si="1"/>
        <v>#REF!</v>
      </c>
      <c r="BA20" s="275" t="e">
        <f>липень!#REF!+серпень!#REF!+вересень!BA20</f>
        <v>#REF!</v>
      </c>
      <c r="BB20" s="278" t="e">
        <f>липень!#REF!+серпень!#REF!+вересень!BB20</f>
        <v>#REF!</v>
      </c>
      <c r="BC20" s="269" t="e">
        <f>липень!#REF!+серпень!#REF!+вересень!BC20</f>
        <v>#REF!</v>
      </c>
      <c r="BD20" s="279" t="e">
        <f>липень!#REF!+серпень!#REF!+вересень!BD20</f>
        <v>#REF!</v>
      </c>
      <c r="BE20" s="269" t="e">
        <f>липень!#REF!+серпень!#REF!+вересень!BE20</f>
        <v>#REF!</v>
      </c>
      <c r="BF20" s="277" t="e">
        <f>липень!#REF!+серпень!#REF!+вересень!BF20</f>
        <v>#REF!</v>
      </c>
      <c r="BG20" s="269" t="e">
        <f>липень!#REF!+серпень!#REF!+вересень!BG20</f>
        <v>#REF!</v>
      </c>
      <c r="BH20" s="277" t="e">
        <f>липень!#REF!+серпень!#REF!+вересень!BH20</f>
        <v>#REF!</v>
      </c>
      <c r="BI20" s="269" t="e">
        <f>липень!#REF!+серпень!#REF!+вересень!BI20</f>
        <v>#REF!</v>
      </c>
      <c r="BJ20" s="269" t="e">
        <f>липень!#REF!+серпень!#REF!+вересень!BJ20</f>
        <v>#REF!</v>
      </c>
      <c r="BK20" s="269" t="e">
        <f>липень!#REF!+серпень!#REF!+вересень!BK20</f>
        <v>#REF!</v>
      </c>
      <c r="BL20" s="274" t="e">
        <f>липень!#REF!+серпень!#REF!+вересень!BL20</f>
        <v>#REF!</v>
      </c>
      <c r="BM20" s="279" t="e">
        <f>липень!#REF!+серпень!#REF!+вересень!BM20</f>
        <v>#REF!</v>
      </c>
      <c r="BN20" s="327" t="e">
        <f>липень!#REF!+серпень!#REF!+вересень!BN20</f>
        <v>#REF!</v>
      </c>
      <c r="BO20" s="279" t="e">
        <f>липень!#REF!+серпень!#REF!+вересень!BO20</f>
        <v>#REF!</v>
      </c>
      <c r="BP20" s="280" t="e">
        <f>липень!#REF!+серпень!#REF!+вересень!BP20</f>
        <v>#REF!</v>
      </c>
      <c r="BQ20" s="275" t="e">
        <f>липень!#REF!+серпень!#REF!+вересень!BQ20</f>
        <v>#REF!</v>
      </c>
      <c r="BR20" s="279" t="e">
        <f>липень!#REF!+серпень!#REF!+вересень!BR20</f>
        <v>#REF!</v>
      </c>
      <c r="BS20" s="281" t="e">
        <f>C20+F20+R20+T20+BA20+BC20+BE20+BG20+BI20+BK20+BM20+BO20+BQ20</f>
        <v>#REF!</v>
      </c>
      <c r="BT20" s="282" t="e">
        <f>D20+E20+Q20+S20+AZ20+BB20+BD20+BF20+BH20+BJ20+BL20+BN20+BP20+BR20</f>
        <v>#REF!</v>
      </c>
    </row>
    <row r="21" spans="1:72" ht="16.5" hidden="1" thickBot="1">
      <c r="A21" s="283">
        <v>55</v>
      </c>
      <c r="B21" s="284" t="s">
        <v>3</v>
      </c>
      <c r="C21" s="285" t="e">
        <f>#REF!+C7+C8+C11+C12+C18+C19+C20</f>
        <v>#REF!</v>
      </c>
      <c r="D21" s="285" t="e">
        <f>#REF!+D7+D8+D11+D12+D18+D19+D20</f>
        <v>#REF!</v>
      </c>
      <c r="E21" s="285" t="e">
        <f>#REF!+E7+E8+E11+E12+E18+E19+E20</f>
        <v>#REF!</v>
      </c>
      <c r="F21" s="285" t="e">
        <f>#REF!+F7+F8+F11+F12+F18+F19+F20</f>
        <v>#REF!</v>
      </c>
      <c r="G21" s="285" t="e">
        <f>#REF!+G7+G8+G11+G12+G18+G19+G20</f>
        <v>#REF!</v>
      </c>
      <c r="H21" s="285" t="e">
        <f>#REF!+H7+H8+H11+H12+H18+H19+H20</f>
        <v>#REF!</v>
      </c>
      <c r="I21" s="285" t="e">
        <f>#REF!+I7+I8+I11+I12+I18+I19+I20</f>
        <v>#REF!</v>
      </c>
      <c r="J21" s="285" t="e">
        <f>#REF!+J7+J8+J11+J12+J18+J19+J20</f>
        <v>#REF!</v>
      </c>
      <c r="K21" s="285" t="e">
        <f>#REF!+K7+K8+K11+K12+K18+K19+K20</f>
        <v>#REF!</v>
      </c>
      <c r="L21" s="285" t="e">
        <f>#REF!+L7+L8+L11+L12+L18+L19+L20</f>
        <v>#REF!</v>
      </c>
      <c r="M21" s="285" t="e">
        <f>#REF!+M7+M8+M11+M12+M18+M19+M20</f>
        <v>#REF!</v>
      </c>
      <c r="N21" s="285" t="e">
        <f>#REF!+N7+N8+N11+N12+N18+N19+N20</f>
        <v>#REF!</v>
      </c>
      <c r="O21" s="285" t="e">
        <f>#REF!+O7+O8+O11+O12+O18+O19+O20</f>
        <v>#REF!</v>
      </c>
      <c r="P21" s="285" t="e">
        <f>#REF!+P7+P8+P11+P12+P18+P19+P20</f>
        <v>#REF!</v>
      </c>
      <c r="Q21" s="286" t="e">
        <f>#REF!+Q7+Q8+Q11+Q12+Q18+Q19+Q20</f>
        <v>#REF!</v>
      </c>
      <c r="R21" s="286" t="e">
        <f>#REF!+R7+R8+R11+R12+R18+R19+R20</f>
        <v>#REF!</v>
      </c>
      <c r="S21" s="287" t="e">
        <f>#REF!+S7+S8+S11+S12+S18+S19+S20</f>
        <v>#REF!</v>
      </c>
      <c r="T21" s="287" t="e">
        <f>#REF!+T7+T8+T11+T12+T18+T19+T20</f>
        <v>#REF!</v>
      </c>
      <c r="U21" s="288" t="e">
        <f>#REF!+U7+U8+U11+U12+U18+U19+U20</f>
        <v>#REF!</v>
      </c>
      <c r="V21" s="289" t="e">
        <f>#REF!+V7+V8+V11+V12+V18+V19+V20</f>
        <v>#REF!</v>
      </c>
      <c r="W21" s="285" t="e">
        <f>#REF!+W7+W8+W11+W12+W18+W19+W20</f>
        <v>#REF!</v>
      </c>
      <c r="X21" s="285" t="e">
        <f>#REF!+X7+X8+X11+X12+X18+X19+X20</f>
        <v>#REF!</v>
      </c>
      <c r="Y21" s="285" t="e">
        <f>#REF!+Y7+Y8+Y11+Y12+Y18+Y19+Y20</f>
        <v>#REF!</v>
      </c>
      <c r="Z21" s="285" t="e">
        <f>#REF!+Z7+Z8+Z11+Z12+Z18+Z19+Z20</f>
        <v>#REF!</v>
      </c>
      <c r="AA21" s="285" t="e">
        <f>#REF!+AA7+AA8+AA11+AA12+AA18+AA19+AA20</f>
        <v>#REF!</v>
      </c>
      <c r="AB21" s="285" t="e">
        <f>#REF!+AB7+AB8+AB11+AB12+AB18+AB19+AB20</f>
        <v>#REF!</v>
      </c>
      <c r="AC21" s="285" t="e">
        <f>#REF!+AC7+AC8+AC11+AC12+AC18+AC19+AC20</f>
        <v>#REF!</v>
      </c>
      <c r="AD21" s="285" t="e">
        <f>#REF!+AD7+AD8+AD11+AD12+AD18+AD19+AD20</f>
        <v>#REF!</v>
      </c>
      <c r="AE21" s="285" t="e">
        <f>#REF!+AE7+AE8+AE11+AE12+AE18+AE19+AE20</f>
        <v>#REF!</v>
      </c>
      <c r="AF21" s="285" t="e">
        <f>#REF!+AF7+AF8+AF11+AF12+AF18+AF19+AF20</f>
        <v>#REF!</v>
      </c>
      <c r="AG21" s="285" t="e">
        <f>#REF!+AG7+AG8+AG11+AG12+AG18+AG19+AG20</f>
        <v>#REF!</v>
      </c>
      <c r="AH21" s="285" t="e">
        <f>#REF!+AH7+AH8+AH11+AH12+AH18+AH19+AH20</f>
        <v>#REF!</v>
      </c>
      <c r="AI21" s="285" t="e">
        <f>#REF!+AI7+AI8+AI11+AI12+AI18+AI19+AI20</f>
        <v>#REF!</v>
      </c>
      <c r="AJ21" s="285" t="e">
        <f>#REF!+AJ7+AJ8+AJ11+AJ12+AJ18+AJ19+AJ20</f>
        <v>#REF!</v>
      </c>
      <c r="AK21" s="285" t="e">
        <f>#REF!+AK7+AK8+AK11+AK12+AK18+AK19+AK20</f>
        <v>#REF!</v>
      </c>
      <c r="AL21" s="285" t="e">
        <f>#REF!+AL7+AL8+AL11+AL12+AL18+AL19+AL20</f>
        <v>#REF!</v>
      </c>
      <c r="AM21" s="285" t="e">
        <f>#REF!+AM7+AM8+AM11+AM12+AM18+AM19+AM20</f>
        <v>#REF!</v>
      </c>
      <c r="AN21" s="285" t="e">
        <f>#REF!+AN7+AN8+AN11+AN12+AN18+AN19+AN20</f>
        <v>#REF!</v>
      </c>
      <c r="AO21" s="285" t="e">
        <f>#REF!+AO7+AO8+AO11+AO12+AO18+AO19+AO20</f>
        <v>#REF!</v>
      </c>
      <c r="AP21" s="285" t="e">
        <f>#REF!+AP7+AP8+AP11+AP12+AP18+AP19+AP20</f>
        <v>#REF!</v>
      </c>
      <c r="AQ21" s="285" t="e">
        <f>#REF!+AQ7+AQ8+AQ11+AQ12+AQ18+AQ19+AQ20</f>
        <v>#REF!</v>
      </c>
      <c r="AR21" s="285" t="e">
        <f>#REF!+AR7+AR8+AR11+AR12+AR18+AR19+AR20</f>
        <v>#REF!</v>
      </c>
      <c r="AS21" s="285" t="e">
        <f>#REF!+AS7+AS8+AS11+AS12+AS18+AS19+AS20</f>
        <v>#REF!</v>
      </c>
      <c r="AT21" s="285" t="e">
        <f>#REF!+AT7+AT8+AT11+AT12+AT18+AT19+AT20</f>
        <v>#REF!</v>
      </c>
      <c r="AU21" s="285" t="e">
        <f>#REF!+AU7+AU8+AU11+AU12+AU18+AU19+AU20</f>
        <v>#REF!</v>
      </c>
      <c r="AV21" s="285" t="e">
        <f>#REF!+AV7+AV8+AV11+AV12+AV18+AV19+AV20</f>
        <v>#REF!</v>
      </c>
      <c r="AW21" s="285" t="e">
        <f>#REF!+AW7+AW8+AW11+AW12+AW18+AW19+AW20</f>
        <v>#REF!</v>
      </c>
      <c r="AX21" s="285" t="e">
        <f>#REF!+AX7+AX8+AX11+AX12+AX18+AX19+AX20</f>
        <v>#REF!</v>
      </c>
      <c r="AY21" s="286" t="e">
        <f>#REF!+AY7+AY8+AY11+AY12+AY18+AY19+AY20</f>
        <v>#REF!</v>
      </c>
      <c r="AZ21" s="286" t="e">
        <f>#REF!+AZ7+AZ8+AZ11+AZ12+AZ18+AZ19+AZ20</f>
        <v>#REF!</v>
      </c>
      <c r="BA21" s="290" t="e">
        <f>#REF!+BA7+BA8+BA11+BA12+BA18+BA19+BA20</f>
        <v>#REF!</v>
      </c>
      <c r="BB21" s="287" t="e">
        <f>#REF!+BB7+BB8+BB11+BB12+BB18+BB19+BB20</f>
        <v>#REF!</v>
      </c>
      <c r="BC21" s="291" t="e">
        <f>#REF!+BC7+BC8+BC11+BC12+BC18+BC19+BC20</f>
        <v>#REF!</v>
      </c>
      <c r="BD21" s="288" t="e">
        <f>#REF!+BD7+BD8+BD11+BD12+BD18+BD19+BD20</f>
        <v>#REF!</v>
      </c>
      <c r="BE21" s="288" t="e">
        <f>#REF!+BE7+BE8+BE11+BE12+BE18+BE19+BE20</f>
        <v>#REF!</v>
      </c>
      <c r="BF21" s="292" t="e">
        <f>#REF!+BF7+BF8+BF11+BF12+BF18+BF19+BF20</f>
        <v>#REF!</v>
      </c>
      <c r="BG21" s="286" t="e">
        <f>#REF!+BG7+BG8+BG11+BG12+BG18+BG19+BG20</f>
        <v>#REF!</v>
      </c>
      <c r="BH21" s="286" t="e">
        <f>#REF!+BH7+BH8+BH11+BH12+BH18+BH19+BH20</f>
        <v>#REF!</v>
      </c>
      <c r="BI21" s="291" t="e">
        <f>#REF!+BI7+BI8+BI11+BI12+BI18+BI19+BI20</f>
        <v>#REF!</v>
      </c>
      <c r="BJ21" s="286" t="e">
        <f>#REF!+BJ7+BJ8+BJ11+BJ12+BJ18+BJ19+BJ20</f>
        <v>#REF!</v>
      </c>
      <c r="BK21" s="286" t="e">
        <f>#REF!+BK7+BK8+BK11+BK12+BK18+BK19+BK20</f>
        <v>#REF!</v>
      </c>
      <c r="BL21" s="287" t="e">
        <f>#REF!+BL7+BL8+BL11+BL12+BL18+BL19+BL20</f>
        <v>#REF!</v>
      </c>
      <c r="BM21" s="287" t="e">
        <f>#REF!+BM7+BM8+BM11+BM12+BM18+BM19+BM20</f>
        <v>#REF!</v>
      </c>
      <c r="BN21" s="288" t="e">
        <f>#REF!+BN7+BN8+BN11+BN12+BN18+BN19+BN20</f>
        <v>#REF!</v>
      </c>
      <c r="BO21" s="288" t="e">
        <f>#REF!+BO7+BO8+BO11+BO12+BO18+BO19+BO20</f>
        <v>#REF!</v>
      </c>
      <c r="BP21" s="291" t="e">
        <f>#REF!+BP7+BP8+BP11+BP12+BP18+BP19+BP20</f>
        <v>#REF!</v>
      </c>
      <c r="BQ21" s="291" t="e">
        <f>#REF!+BQ7+BQ8+BQ11+BQ12+BQ18+BQ19+BQ20</f>
        <v>#REF!</v>
      </c>
      <c r="BR21" s="291" t="e">
        <f>#REF!+BR7+BR8+BR11+BR12+BR18+BR19+BR20</f>
        <v>#REF!</v>
      </c>
      <c r="BS21" s="322" t="e">
        <f>#REF!+BS7+BS8+BS11+BS12+BS18+BS19+BS20</f>
        <v>#REF!</v>
      </c>
      <c r="BT21" s="322" t="e">
        <f>#REF!+BT7+BT8+BT11+BT12+BT18+BT19+BT20</f>
        <v>#REF!</v>
      </c>
    </row>
    <row r="22" spans="16:18" ht="15.75">
      <c r="P22" s="294"/>
      <c r="Q22" s="294"/>
      <c r="R22" s="294"/>
    </row>
    <row r="23" spans="58:59" ht="15.75">
      <c r="BF23" s="296"/>
      <c r="BG23" s="296"/>
    </row>
  </sheetData>
  <sheetProtection/>
  <mergeCells count="30">
    <mergeCell ref="A1:BT3"/>
    <mergeCell ref="A4:A5"/>
    <mergeCell ref="B4:B5"/>
    <mergeCell ref="C4:C5"/>
    <mergeCell ref="D4:D5"/>
    <mergeCell ref="E4:E5"/>
    <mergeCell ref="F4:Q4"/>
    <mergeCell ref="R4:R5"/>
    <mergeCell ref="S4:S5"/>
    <mergeCell ref="T4:AZ4"/>
    <mergeCell ref="BA4:BA5"/>
    <mergeCell ref="BB4:BB5"/>
    <mergeCell ref="BC4:BC5"/>
    <mergeCell ref="BD4:BD5"/>
    <mergeCell ref="BE4:BE5"/>
    <mergeCell ref="BF4:BF5"/>
    <mergeCell ref="BG4:BG5"/>
    <mergeCell ref="BH4:BH5"/>
    <mergeCell ref="BI4:BI5"/>
    <mergeCell ref="BJ4:BJ5"/>
    <mergeCell ref="BK4:BK5"/>
    <mergeCell ref="BL4:BL5"/>
    <mergeCell ref="BS4:BS5"/>
    <mergeCell ref="BT4:BT5"/>
    <mergeCell ref="BM4:BM5"/>
    <mergeCell ref="BN4:BN5"/>
    <mergeCell ref="BO4:BO5"/>
    <mergeCell ref="BP4:BP5"/>
    <mergeCell ref="BQ4:BQ5"/>
    <mergeCell ref="BR4:BR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BT9"/>
  <sheetViews>
    <sheetView zoomScalePageLayoutView="0" workbookViewId="0" topLeftCell="A1">
      <pane xSplit="2" ySplit="5" topLeftCell="AY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N31" sqref="BN31"/>
    </sheetView>
  </sheetViews>
  <sheetFormatPr defaultColWidth="9.00390625" defaultRowHeight="12.75"/>
  <cols>
    <col min="1" max="1" width="5.00390625" style="293" customWidth="1"/>
    <col min="2" max="2" width="44.125" style="293" customWidth="1"/>
    <col min="3" max="3" width="18.875" style="293" hidden="1" customWidth="1"/>
    <col min="4" max="4" width="17.125" style="293" customWidth="1"/>
    <col min="5" max="5" width="17.375" style="293" customWidth="1"/>
    <col min="6" max="6" width="17.375" style="293" hidden="1" customWidth="1"/>
    <col min="7" max="7" width="11.625" style="293" customWidth="1"/>
    <col min="8" max="8" width="12.25390625" style="293" customWidth="1"/>
    <col min="9" max="9" width="14.375" style="293" customWidth="1"/>
    <col min="10" max="10" width="12.625" style="293" customWidth="1"/>
    <col min="11" max="11" width="14.625" style="293" customWidth="1"/>
    <col min="12" max="12" width="13.875" style="293" customWidth="1"/>
    <col min="13" max="13" width="12.25390625" style="293" customWidth="1"/>
    <col min="14" max="14" width="11.00390625" style="293" customWidth="1"/>
    <col min="15" max="15" width="11.625" style="293" customWidth="1"/>
    <col min="16" max="16" width="14.25390625" style="295" customWidth="1"/>
    <col min="17" max="17" width="13.00390625" style="295" customWidth="1"/>
    <col min="18" max="18" width="14.25390625" style="295" hidden="1" customWidth="1"/>
    <col min="19" max="19" width="15.75390625" style="293" customWidth="1"/>
    <col min="20" max="20" width="15.75390625" style="293" hidden="1" customWidth="1"/>
    <col min="21" max="21" width="12.75390625" style="293" customWidth="1"/>
    <col min="22" max="22" width="11.125" style="293" customWidth="1"/>
    <col min="23" max="23" width="12.625" style="293" customWidth="1"/>
    <col min="24" max="24" width="13.00390625" style="293" customWidth="1"/>
    <col min="25" max="25" width="9.875" style="293" customWidth="1"/>
    <col min="26" max="26" width="12.00390625" style="293" customWidth="1"/>
    <col min="27" max="27" width="9.875" style="293" customWidth="1"/>
    <col min="28" max="28" width="11.375" style="293" customWidth="1"/>
    <col min="29" max="29" width="10.375" style="293" customWidth="1"/>
    <col min="30" max="30" width="10.75390625" style="293" customWidth="1"/>
    <col min="31" max="31" width="9.875" style="293" customWidth="1"/>
    <col min="32" max="32" width="11.125" style="293" customWidth="1"/>
    <col min="33" max="33" width="9.875" style="293" customWidth="1"/>
    <col min="34" max="34" width="11.875" style="293" customWidth="1"/>
    <col min="35" max="35" width="10.875" style="293" customWidth="1"/>
    <col min="36" max="36" width="10.75390625" style="293" customWidth="1"/>
    <col min="37" max="38" width="9.875" style="293" customWidth="1"/>
    <col min="39" max="39" width="12.75390625" style="293" customWidth="1"/>
    <col min="40" max="40" width="16.25390625" style="293" customWidth="1"/>
    <col min="41" max="41" width="11.375" style="293" customWidth="1"/>
    <col min="42" max="42" width="11.625" style="293" customWidth="1"/>
    <col min="43" max="43" width="10.875" style="293" customWidth="1"/>
    <col min="44" max="44" width="12.25390625" style="293" customWidth="1"/>
    <col min="45" max="45" width="10.625" style="293" customWidth="1"/>
    <col min="46" max="46" width="11.75390625" style="293" customWidth="1"/>
    <col min="47" max="48" width="10.625" style="293" customWidth="1"/>
    <col min="49" max="49" width="11.625" style="293" customWidth="1"/>
    <col min="50" max="50" width="12.25390625" style="293" customWidth="1"/>
    <col min="51" max="51" width="11.00390625" style="293" customWidth="1"/>
    <col min="52" max="52" width="12.75390625" style="293" customWidth="1"/>
    <col min="53" max="53" width="16.75390625" style="293" hidden="1" customWidth="1"/>
    <col min="54" max="54" width="12.00390625" style="293" customWidth="1"/>
    <col min="55" max="55" width="16.875" style="293" hidden="1" customWidth="1"/>
    <col min="56" max="56" width="14.625" style="293" customWidth="1"/>
    <col min="57" max="57" width="16.625" style="293" hidden="1" customWidth="1"/>
    <col min="58" max="58" width="13.00390625" style="293" customWidth="1"/>
    <col min="59" max="59" width="17.375" style="293" hidden="1" customWidth="1"/>
    <col min="60" max="60" width="14.125" style="293" customWidth="1"/>
    <col min="61" max="61" width="16.875" style="293" hidden="1" customWidth="1"/>
    <col min="62" max="62" width="14.00390625" style="293" customWidth="1"/>
    <col min="63" max="63" width="18.00390625" style="293" hidden="1" customWidth="1"/>
    <col min="64" max="64" width="14.625" style="293" customWidth="1"/>
    <col min="65" max="65" width="17.375" style="293" hidden="1" customWidth="1"/>
    <col min="66" max="66" width="12.25390625" style="293" customWidth="1"/>
    <col min="67" max="67" width="16.875" style="293" hidden="1" customWidth="1"/>
    <col min="68" max="68" width="14.25390625" style="293" customWidth="1"/>
    <col min="69" max="69" width="14.25390625" style="293" hidden="1" customWidth="1"/>
    <col min="70" max="70" width="14.25390625" style="293" customWidth="1"/>
    <col min="71" max="71" width="19.00390625" style="293" hidden="1" customWidth="1"/>
    <col min="72" max="72" width="22.75390625" style="293" customWidth="1"/>
    <col min="73" max="16384" width="9.125" style="54" customWidth="1"/>
  </cols>
  <sheetData>
    <row r="1" spans="1:72" ht="18" customHeight="1">
      <c r="A1" s="437" t="s">
        <v>109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437"/>
      <c r="AU1" s="437"/>
      <c r="AV1" s="437"/>
      <c r="AW1" s="437"/>
      <c r="AX1" s="437"/>
      <c r="AY1" s="437"/>
      <c r="AZ1" s="437"/>
      <c r="BA1" s="437"/>
      <c r="BB1" s="437"/>
      <c r="BC1" s="437"/>
      <c r="BD1" s="437"/>
      <c r="BE1" s="437"/>
      <c r="BF1" s="437"/>
      <c r="BG1" s="437"/>
      <c r="BH1" s="437"/>
      <c r="BI1" s="437"/>
      <c r="BJ1" s="437"/>
      <c r="BK1" s="437"/>
      <c r="BL1" s="437"/>
      <c r="BM1" s="437"/>
      <c r="BN1" s="437"/>
      <c r="BO1" s="437"/>
      <c r="BP1" s="437"/>
      <c r="BQ1" s="437"/>
      <c r="BR1" s="437"/>
      <c r="BS1" s="437"/>
      <c r="BT1" s="438"/>
    </row>
    <row r="2" spans="1:72" ht="12.75" customHeight="1" thickBo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AT2" s="437"/>
      <c r="AU2" s="437"/>
      <c r="AV2" s="437"/>
      <c r="AW2" s="437"/>
      <c r="AX2" s="437"/>
      <c r="AY2" s="437"/>
      <c r="AZ2" s="437"/>
      <c r="BA2" s="437"/>
      <c r="BB2" s="437"/>
      <c r="BC2" s="437"/>
      <c r="BD2" s="437"/>
      <c r="BE2" s="437"/>
      <c r="BF2" s="437"/>
      <c r="BG2" s="437"/>
      <c r="BH2" s="437"/>
      <c r="BI2" s="437"/>
      <c r="BJ2" s="437"/>
      <c r="BK2" s="437"/>
      <c r="BL2" s="437"/>
      <c r="BM2" s="437"/>
      <c r="BN2" s="437"/>
      <c r="BO2" s="437"/>
      <c r="BP2" s="437"/>
      <c r="BQ2" s="437"/>
      <c r="BR2" s="437"/>
      <c r="BS2" s="437"/>
      <c r="BT2" s="438"/>
    </row>
    <row r="3" spans="1:72" ht="18.75" customHeight="1" hidden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39"/>
      <c r="AP3" s="439"/>
      <c r="AQ3" s="439"/>
      <c r="AR3" s="439"/>
      <c r="AS3" s="439"/>
      <c r="AT3" s="439"/>
      <c r="AU3" s="439"/>
      <c r="AV3" s="439"/>
      <c r="AW3" s="439"/>
      <c r="AX3" s="439"/>
      <c r="AY3" s="439"/>
      <c r="AZ3" s="439"/>
      <c r="BA3" s="439"/>
      <c r="BB3" s="439"/>
      <c r="BC3" s="439"/>
      <c r="BD3" s="439"/>
      <c r="BE3" s="439"/>
      <c r="BF3" s="439"/>
      <c r="BG3" s="439"/>
      <c r="BH3" s="439"/>
      <c r="BI3" s="439"/>
      <c r="BJ3" s="439"/>
      <c r="BK3" s="439"/>
      <c r="BL3" s="439"/>
      <c r="BM3" s="439"/>
      <c r="BN3" s="439"/>
      <c r="BO3" s="439"/>
      <c r="BP3" s="439"/>
      <c r="BQ3" s="439"/>
      <c r="BR3" s="439"/>
      <c r="BS3" s="439"/>
      <c r="BT3" s="438"/>
    </row>
    <row r="4" spans="1:72" ht="18.75" customHeight="1" thickBot="1">
      <c r="A4" s="425" t="s">
        <v>1</v>
      </c>
      <c r="B4" s="427" t="s">
        <v>0</v>
      </c>
      <c r="C4" s="429" t="s">
        <v>58</v>
      </c>
      <c r="D4" s="427">
        <v>2111</v>
      </c>
      <c r="E4" s="440">
        <v>2120</v>
      </c>
      <c r="F4" s="431" t="s">
        <v>51</v>
      </c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3"/>
      <c r="R4" s="434" t="s">
        <v>59</v>
      </c>
      <c r="S4" s="406" t="s">
        <v>52</v>
      </c>
      <c r="T4" s="431" t="s">
        <v>56</v>
      </c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3"/>
      <c r="BA4" s="404" t="s">
        <v>62</v>
      </c>
      <c r="BB4" s="412">
        <v>2250</v>
      </c>
      <c r="BC4" s="404" t="s">
        <v>63</v>
      </c>
      <c r="BD4" s="412">
        <v>2271</v>
      </c>
      <c r="BE4" s="404" t="s">
        <v>64</v>
      </c>
      <c r="BF4" s="412">
        <v>2272</v>
      </c>
      <c r="BG4" s="404" t="s">
        <v>65</v>
      </c>
      <c r="BH4" s="412">
        <v>2273</v>
      </c>
      <c r="BI4" s="404" t="s">
        <v>66</v>
      </c>
      <c r="BJ4" s="412">
        <v>2274</v>
      </c>
      <c r="BK4" s="404" t="s">
        <v>67</v>
      </c>
      <c r="BL4" s="412">
        <v>2275</v>
      </c>
      <c r="BM4" s="404" t="s">
        <v>68</v>
      </c>
      <c r="BN4" s="412">
        <v>2282</v>
      </c>
      <c r="BO4" s="404" t="s">
        <v>69</v>
      </c>
      <c r="BP4" s="412">
        <v>2730</v>
      </c>
      <c r="BQ4" s="404" t="s">
        <v>71</v>
      </c>
      <c r="BR4" s="412">
        <v>2800</v>
      </c>
      <c r="BS4" s="404" t="s">
        <v>70</v>
      </c>
      <c r="BT4" s="404" t="s">
        <v>3</v>
      </c>
    </row>
    <row r="5" spans="1:72" ht="126.75" thickBot="1">
      <c r="A5" s="426"/>
      <c r="B5" s="428"/>
      <c r="C5" s="430"/>
      <c r="D5" s="428"/>
      <c r="E5" s="448"/>
      <c r="F5" s="56" t="s">
        <v>57</v>
      </c>
      <c r="G5" s="55" t="s">
        <v>80</v>
      </c>
      <c r="H5" s="55" t="s">
        <v>38</v>
      </c>
      <c r="I5" s="55" t="s">
        <v>39</v>
      </c>
      <c r="J5" s="55" t="s">
        <v>40</v>
      </c>
      <c r="K5" s="55" t="s">
        <v>73</v>
      </c>
      <c r="L5" s="55" t="s">
        <v>72</v>
      </c>
      <c r="M5" s="55" t="s">
        <v>9</v>
      </c>
      <c r="N5" s="55" t="s">
        <v>44</v>
      </c>
      <c r="O5" s="55" t="s">
        <v>43</v>
      </c>
      <c r="P5" s="57" t="s">
        <v>42</v>
      </c>
      <c r="Q5" s="58" t="s">
        <v>53</v>
      </c>
      <c r="R5" s="435"/>
      <c r="S5" s="407"/>
      <c r="T5" s="59" t="s">
        <v>60</v>
      </c>
      <c r="U5" s="60" t="s">
        <v>74</v>
      </c>
      <c r="V5" s="61" t="s">
        <v>2</v>
      </c>
      <c r="W5" s="55" t="s">
        <v>13</v>
      </c>
      <c r="X5" s="55" t="s">
        <v>14</v>
      </c>
      <c r="Y5" s="55" t="s">
        <v>15</v>
      </c>
      <c r="Z5" s="55" t="s">
        <v>45</v>
      </c>
      <c r="AA5" s="55" t="s">
        <v>10</v>
      </c>
      <c r="AB5" s="55" t="s">
        <v>81</v>
      </c>
      <c r="AC5" s="55" t="s">
        <v>17</v>
      </c>
      <c r="AD5" s="55" t="s">
        <v>18</v>
      </c>
      <c r="AE5" s="55" t="s">
        <v>19</v>
      </c>
      <c r="AF5" s="55" t="s">
        <v>20</v>
      </c>
      <c r="AG5" s="55" t="s">
        <v>21</v>
      </c>
      <c r="AH5" s="55" t="s">
        <v>22</v>
      </c>
      <c r="AI5" s="55" t="s">
        <v>27</v>
      </c>
      <c r="AJ5" s="55" t="s">
        <v>28</v>
      </c>
      <c r="AK5" s="55" t="s">
        <v>29</v>
      </c>
      <c r="AL5" s="55" t="s">
        <v>30</v>
      </c>
      <c r="AM5" s="55" t="s">
        <v>31</v>
      </c>
      <c r="AN5" s="55" t="s">
        <v>32</v>
      </c>
      <c r="AO5" s="55" t="s">
        <v>23</v>
      </c>
      <c r="AP5" s="55" t="s">
        <v>24</v>
      </c>
      <c r="AQ5" s="55" t="s">
        <v>25</v>
      </c>
      <c r="AR5" s="55" t="s">
        <v>11</v>
      </c>
      <c r="AS5" s="55" t="s">
        <v>12</v>
      </c>
      <c r="AT5" s="55" t="s">
        <v>46</v>
      </c>
      <c r="AU5" s="55" t="s">
        <v>47</v>
      </c>
      <c r="AV5" s="55" t="s">
        <v>48</v>
      </c>
      <c r="AW5" s="55" t="s">
        <v>49</v>
      </c>
      <c r="AX5" s="55" t="s">
        <v>50</v>
      </c>
      <c r="AY5" s="62" t="s">
        <v>26</v>
      </c>
      <c r="AZ5" s="58" t="s">
        <v>55</v>
      </c>
      <c r="BA5" s="405"/>
      <c r="BB5" s="413"/>
      <c r="BC5" s="405"/>
      <c r="BD5" s="413"/>
      <c r="BE5" s="405"/>
      <c r="BF5" s="413"/>
      <c r="BG5" s="405"/>
      <c r="BH5" s="413"/>
      <c r="BI5" s="405"/>
      <c r="BJ5" s="413"/>
      <c r="BK5" s="405"/>
      <c r="BL5" s="413"/>
      <c r="BM5" s="405"/>
      <c r="BN5" s="413"/>
      <c r="BO5" s="405"/>
      <c r="BP5" s="413"/>
      <c r="BQ5" s="405"/>
      <c r="BR5" s="413"/>
      <c r="BS5" s="405"/>
      <c r="BT5" s="405"/>
    </row>
    <row r="6" spans="1:72" ht="22.5" customHeight="1">
      <c r="A6" s="83">
        <v>18</v>
      </c>
      <c r="B6" s="83" t="s">
        <v>7</v>
      </c>
      <c r="C6" s="63">
        <f>'3 квартал18'!C6+півріччя!C6</f>
        <v>2446266.2773855</v>
      </c>
      <c r="D6" s="64">
        <f>'3 квартал18'!D6+півріччя!D6</f>
        <v>1681864.8136537601</v>
      </c>
      <c r="E6" s="64">
        <f>'3 квартал18'!E6+півріччя!E6</f>
        <v>362453.88971207</v>
      </c>
      <c r="F6" s="65">
        <f>'3 квартал18'!F6+півріччя!F6</f>
        <v>24637.83019351451</v>
      </c>
      <c r="G6" s="66">
        <f>'3 квартал18'!G6+півріччя!G6</f>
        <v>759.56</v>
      </c>
      <c r="H6" s="66">
        <f>'3 квартал18'!H6+півріччя!H6</f>
        <v>0</v>
      </c>
      <c r="I6" s="66">
        <f>'3 квартал18'!I6+півріччя!I6</f>
        <v>2715.56</v>
      </c>
      <c r="J6" s="66">
        <f>'3 квартал18'!J6+півріччя!J6</f>
        <v>3776</v>
      </c>
      <c r="K6" s="66">
        <f>'3 квартал18'!K6+півріччя!K6</f>
        <v>0</v>
      </c>
      <c r="L6" s="66">
        <f>'3 квартал18'!L6+півріччя!L6</f>
        <v>0</v>
      </c>
      <c r="M6" s="66">
        <f>'3 квартал18'!M6+півріччя!M6</f>
        <v>740.43</v>
      </c>
      <c r="N6" s="66">
        <f>'3 квартал18'!N6+півріччя!N6</f>
        <v>0</v>
      </c>
      <c r="O6" s="66">
        <f>'3 квартал18'!O6+півріччя!O6</f>
        <v>0</v>
      </c>
      <c r="P6" s="66">
        <f>'3 квартал18'!P6+півріччя!P6</f>
        <v>0</v>
      </c>
      <c r="Q6" s="88">
        <f>SUM(G6:P6)</f>
        <v>7991.55</v>
      </c>
      <c r="R6" s="67">
        <f>'3 квартал18'!R6+півріччя!R6</f>
        <v>78896.024305</v>
      </c>
      <c r="S6" s="317">
        <f>'3 квартал18'!S6+півріччя!S6</f>
        <v>131641.89</v>
      </c>
      <c r="T6" s="69">
        <f>'3 квартал18'!T6+півріччя!T6</f>
        <v>77670.56488762502</v>
      </c>
      <c r="U6" s="70">
        <f>'3 квартал18'!U6+півріччя!U6</f>
        <v>448.31574969999997</v>
      </c>
      <c r="V6" s="70">
        <f>'3 квартал18'!V6+півріччя!V6</f>
        <v>0</v>
      </c>
      <c r="W6" s="70">
        <f>'3 квартал18'!W6+півріччя!W6</f>
        <v>0</v>
      </c>
      <c r="X6" s="70">
        <f>'3 квартал18'!X6+півріччя!X6</f>
        <v>0</v>
      </c>
      <c r="Y6" s="70">
        <f>'3 квартал18'!Y6+півріччя!Y6</f>
        <v>0</v>
      </c>
      <c r="Z6" s="70">
        <f>'3 квартал18'!Z6+півріччя!Z6</f>
        <v>0</v>
      </c>
      <c r="AA6" s="70">
        <f>'3 квартал18'!AA6+півріччя!AA6</f>
        <v>928.8</v>
      </c>
      <c r="AB6" s="70">
        <f>'3 квартал18'!AB6+півріччя!AB6</f>
        <v>0</v>
      </c>
      <c r="AC6" s="70">
        <f>'3 квартал18'!AC6+півріччя!AC6</f>
        <v>0</v>
      </c>
      <c r="AD6" s="70">
        <f>'3 квартал18'!AD6+півріччя!AD6</f>
        <v>4282.3</v>
      </c>
      <c r="AE6" s="70">
        <f>'3 квартал18'!AE6+півріччя!AE6</f>
        <v>0</v>
      </c>
      <c r="AF6" s="70">
        <f>'3 квартал18'!AF6+півріччя!AF6</f>
        <v>0</v>
      </c>
      <c r="AG6" s="70">
        <f>'3 квартал18'!AG6+півріччя!AG6</f>
        <v>0</v>
      </c>
      <c r="AH6" s="70">
        <f>'3 квартал18'!AH6+півріччя!AH6</f>
        <v>0</v>
      </c>
      <c r="AI6" s="70">
        <f>'3 квартал18'!AI6+півріччя!AI6</f>
        <v>247.52</v>
      </c>
      <c r="AJ6" s="70">
        <f>'3 квартал18'!AJ6+півріччя!AJ6</f>
        <v>0</v>
      </c>
      <c r="AK6" s="70">
        <f>'3 квартал18'!AK6+півріччя!AK6</f>
        <v>0</v>
      </c>
      <c r="AL6" s="70">
        <f>'3 квартал18'!AL6+півріччя!AL6</f>
        <v>0</v>
      </c>
      <c r="AM6" s="70">
        <f>'3 квартал18'!AM6+півріччя!AM6</f>
        <v>0</v>
      </c>
      <c r="AN6" s="70">
        <f>'3 квартал18'!AN6+півріччя!AN6</f>
        <v>0</v>
      </c>
      <c r="AO6" s="70">
        <f>'3 квартал18'!AO6+півріччя!AO6</f>
        <v>0</v>
      </c>
      <c r="AP6" s="70">
        <f>'3 квартал18'!AP6+півріччя!AP6</f>
        <v>0</v>
      </c>
      <c r="AQ6" s="70">
        <f>'3 квартал18'!AQ6+півріччя!AQ6</f>
        <v>0</v>
      </c>
      <c r="AR6" s="70">
        <f>'3 квартал18'!AR6+півріччя!AR6</f>
        <v>0</v>
      </c>
      <c r="AS6" s="70">
        <f>'3 квартал18'!AS6+півріччя!AS6</f>
        <v>0</v>
      </c>
      <c r="AT6" s="70">
        <f>'3 квартал18'!AT6+півріччя!AT6</f>
        <v>0</v>
      </c>
      <c r="AU6" s="70">
        <f>'3 квартал18'!AU6+півріччя!AU6</f>
        <v>0</v>
      </c>
      <c r="AV6" s="70">
        <f>'3 квартал18'!AV6+півріччя!AV6</f>
        <v>1902.23</v>
      </c>
      <c r="AW6" s="70">
        <f>'3 квартал18'!AW6+півріччя!AW6</f>
        <v>600.09</v>
      </c>
      <c r="AX6" s="70">
        <f>'3 квартал18'!AX6+півріччя!AX6</f>
        <v>0</v>
      </c>
      <c r="AY6" s="70">
        <f>'3 квартал18'!AY6+півріччя!AY6</f>
        <v>0</v>
      </c>
      <c r="AZ6" s="87">
        <f>SUM(U6:AY6)</f>
        <v>8409.2557497</v>
      </c>
      <c r="BA6" s="69">
        <f>'3 квартал18'!BA6+півріччя!BA6</f>
        <v>6322.97</v>
      </c>
      <c r="BB6" s="73">
        <f>'3 квартал18'!BB6+півріччя!BB6</f>
        <v>0</v>
      </c>
      <c r="BC6" s="75">
        <f>'3 квартал18'!BC6+півріччя!BC6</f>
        <v>523401.1275599971</v>
      </c>
      <c r="BD6" s="76">
        <f>'3 квартал18'!BD6+півріччя!BD6</f>
        <v>543917.0361669566</v>
      </c>
      <c r="BE6" s="75">
        <f>'3 квартал18'!BE6+півріччя!BE6</f>
        <v>2892.6975739721</v>
      </c>
      <c r="BF6" s="66">
        <f>'3 квартал18'!BF6+півріччя!BF6</f>
        <v>2011.667708</v>
      </c>
      <c r="BG6" s="75">
        <f>'3 квартал18'!BG6+півріччя!BG6</f>
        <v>48173.111242</v>
      </c>
      <c r="BH6" s="66">
        <f>'3 квартал18'!BH6+півріччя!BH6</f>
        <v>38906.9369767</v>
      </c>
      <c r="BI6" s="75">
        <f>'3 квартал18'!BI6+півріччя!BI6</f>
        <v>0</v>
      </c>
      <c r="BJ6" s="72">
        <f>'3 квартал18'!BJ6+півріччя!BJ6</f>
        <v>0</v>
      </c>
      <c r="BK6" s="77">
        <f>'3 квартал18'!BK6+півріччя!BK6</f>
        <v>0</v>
      </c>
      <c r="BL6" s="68">
        <f>'3 квартал18'!BL6+півріччя!BL6</f>
        <v>0</v>
      </c>
      <c r="BM6" s="78">
        <f>'3 квартал18'!BM6+півріччя!BM6</f>
        <v>10546.420914</v>
      </c>
      <c r="BN6" s="73">
        <f>'3 квартал18'!BN6+півріччя!BN6</f>
        <v>4698</v>
      </c>
      <c r="BO6" s="78">
        <f>'3 квартал18'!BO6+півріччя!BO6</f>
        <v>1600</v>
      </c>
      <c r="BP6" s="323">
        <f>'3 квартал18'!BP6+півріччя!BP6</f>
        <v>0</v>
      </c>
      <c r="BQ6" s="81">
        <f>'3 квартал18'!BQ6+півріччя!BQ6</f>
        <v>0</v>
      </c>
      <c r="BR6" s="73">
        <f>'3 квартал18'!BR6+півріччя!BR6</f>
        <v>0</v>
      </c>
      <c r="BS6" s="297">
        <f>C6+F6+R6+T6+BA6+BC6+BE6+BG6+BI6+BK6+BM6+BO6+BQ6</f>
        <v>3220407.0240616086</v>
      </c>
      <c r="BT6" s="82">
        <f>BR6+BP6+BN6+BL6+BJ6+BH6+BF6+BD6+BB6+AZ6+S6+Q6+E6+D6</f>
        <v>2781895.0399671867</v>
      </c>
    </row>
    <row r="7" s="104" customFormat="1" ht="22.5" customHeight="1"/>
    <row r="8" spans="16:72" ht="15.75">
      <c r="P8" s="294"/>
      <c r="Q8" s="294"/>
      <c r="R8" s="294"/>
      <c r="BT8" s="328"/>
    </row>
    <row r="9" spans="58:72" ht="15.75">
      <c r="BF9" s="296"/>
      <c r="BG9" s="296"/>
      <c r="BT9" s="328"/>
    </row>
  </sheetData>
  <sheetProtection/>
  <mergeCells count="30">
    <mergeCell ref="A1:BT3"/>
    <mergeCell ref="A4:A5"/>
    <mergeCell ref="B4:B5"/>
    <mergeCell ref="C4:C5"/>
    <mergeCell ref="D4:D5"/>
    <mergeCell ref="E4:E5"/>
    <mergeCell ref="F4:Q4"/>
    <mergeCell ref="R4:R5"/>
    <mergeCell ref="S4:S5"/>
    <mergeCell ref="T4:AZ4"/>
    <mergeCell ref="BA4:BA5"/>
    <mergeCell ref="BB4:BB5"/>
    <mergeCell ref="BC4:BC5"/>
    <mergeCell ref="BD4:BD5"/>
    <mergeCell ref="BE4:BE5"/>
    <mergeCell ref="BF4:BF5"/>
    <mergeCell ref="BG4:BG5"/>
    <mergeCell ref="BH4:BH5"/>
    <mergeCell ref="BI4:BI5"/>
    <mergeCell ref="BJ4:BJ5"/>
    <mergeCell ref="BK4:BK5"/>
    <mergeCell ref="BL4:BL5"/>
    <mergeCell ref="BS4:BS5"/>
    <mergeCell ref="BT4:BT5"/>
    <mergeCell ref="BM4:BM5"/>
    <mergeCell ref="BN4:BN5"/>
    <mergeCell ref="BO4:BO5"/>
    <mergeCell ref="BP4:BP5"/>
    <mergeCell ref="BQ4:BQ5"/>
    <mergeCell ref="BR4:BR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BT8"/>
  <sheetViews>
    <sheetView tabSelected="1" view="pageBreakPreview" zoomScale="110" zoomScaleNormal="50" zoomScaleSheetLayoutView="110" zoomScalePageLayoutView="0" workbookViewId="0" topLeftCell="A1">
      <pane xSplit="2" ySplit="5" topLeftCell="A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0" sqref="B20"/>
    </sheetView>
  </sheetViews>
  <sheetFormatPr defaultColWidth="9.00390625" defaultRowHeight="12.75"/>
  <cols>
    <col min="1" max="1" width="5.00390625" style="293" customWidth="1"/>
    <col min="2" max="2" width="38.375" style="293" customWidth="1"/>
    <col min="3" max="3" width="18.625" style="293" hidden="1" customWidth="1"/>
    <col min="4" max="4" width="16.625" style="293" customWidth="1"/>
    <col min="5" max="5" width="15.375" style="293" customWidth="1"/>
    <col min="6" max="6" width="17.375" style="293" hidden="1" customWidth="1"/>
    <col min="7" max="7" width="11.625" style="293" customWidth="1"/>
    <col min="8" max="8" width="13.125" style="293" customWidth="1"/>
    <col min="9" max="9" width="14.375" style="293" customWidth="1"/>
    <col min="10" max="10" width="12.625" style="293" customWidth="1"/>
    <col min="11" max="12" width="14.625" style="293" customWidth="1"/>
    <col min="13" max="13" width="12.25390625" style="293" customWidth="1"/>
    <col min="14" max="14" width="13.00390625" style="293" customWidth="1"/>
    <col min="15" max="15" width="11.625" style="293" customWidth="1"/>
    <col min="16" max="16" width="14.25390625" style="295" customWidth="1"/>
    <col min="17" max="17" width="13.00390625" style="295" customWidth="1"/>
    <col min="18" max="18" width="14.25390625" style="295" hidden="1" customWidth="1"/>
    <col min="19" max="19" width="15.75390625" style="293" customWidth="1"/>
    <col min="20" max="20" width="15.75390625" style="293" hidden="1" customWidth="1"/>
    <col min="21" max="21" width="12.75390625" style="293" customWidth="1"/>
    <col min="22" max="22" width="11.125" style="293" customWidth="1"/>
    <col min="23" max="23" width="12.625" style="293" customWidth="1"/>
    <col min="24" max="24" width="13.00390625" style="293" customWidth="1"/>
    <col min="25" max="25" width="11.625" style="293" customWidth="1"/>
    <col min="26" max="26" width="12.00390625" style="293" customWidth="1"/>
    <col min="27" max="27" width="9.875" style="293" customWidth="1"/>
    <col min="28" max="28" width="11.375" style="293" customWidth="1"/>
    <col min="29" max="29" width="11.125" style="293" customWidth="1"/>
    <col min="30" max="30" width="10.75390625" style="293" customWidth="1"/>
    <col min="31" max="31" width="9.875" style="293" customWidth="1"/>
    <col min="32" max="32" width="11.125" style="293" customWidth="1"/>
    <col min="33" max="33" width="9.875" style="293" customWidth="1"/>
    <col min="34" max="34" width="11.875" style="293" customWidth="1"/>
    <col min="35" max="35" width="11.75390625" style="293" customWidth="1"/>
    <col min="36" max="36" width="10.75390625" style="293" customWidth="1"/>
    <col min="37" max="37" width="11.00390625" style="293" customWidth="1"/>
    <col min="38" max="38" width="10.875" style="293" customWidth="1"/>
    <col min="39" max="39" width="12.75390625" style="293" customWidth="1"/>
    <col min="40" max="40" width="16.25390625" style="293" customWidth="1"/>
    <col min="41" max="41" width="10.375" style="293" customWidth="1"/>
    <col min="42" max="42" width="11.625" style="293" customWidth="1"/>
    <col min="43" max="43" width="10.875" style="293" customWidth="1"/>
    <col min="44" max="44" width="12.875" style="293" customWidth="1"/>
    <col min="45" max="45" width="11.25390625" style="293" customWidth="1"/>
    <col min="46" max="46" width="10.125" style="293" customWidth="1"/>
    <col min="47" max="47" width="10.625" style="293" customWidth="1"/>
    <col min="48" max="48" width="11.00390625" style="293" customWidth="1"/>
    <col min="49" max="49" width="10.00390625" style="293" customWidth="1"/>
    <col min="50" max="50" width="12.25390625" style="293" customWidth="1"/>
    <col min="51" max="51" width="11.00390625" style="293" customWidth="1"/>
    <col min="52" max="52" width="12.75390625" style="293" customWidth="1"/>
    <col min="53" max="53" width="16.75390625" style="293" hidden="1" customWidth="1"/>
    <col min="54" max="54" width="12.00390625" style="293" customWidth="1"/>
    <col min="55" max="55" width="16.875" style="293" hidden="1" customWidth="1"/>
    <col min="56" max="56" width="14.625" style="293" customWidth="1"/>
    <col min="57" max="57" width="16.625" style="293" hidden="1" customWidth="1"/>
    <col min="58" max="58" width="15.25390625" style="293" customWidth="1"/>
    <col min="59" max="59" width="17.375" style="293" hidden="1" customWidth="1"/>
    <col min="60" max="60" width="15.125" style="293" customWidth="1"/>
    <col min="61" max="61" width="16.875" style="293" hidden="1" customWidth="1"/>
    <col min="62" max="62" width="14.00390625" style="293" customWidth="1"/>
    <col min="63" max="63" width="18.00390625" style="293" hidden="1" customWidth="1"/>
    <col min="64" max="64" width="14.625" style="293" customWidth="1"/>
    <col min="65" max="65" width="17.375" style="293" hidden="1" customWidth="1"/>
    <col min="66" max="66" width="12.25390625" style="293" customWidth="1"/>
    <col min="67" max="67" width="16.875" style="293" hidden="1" customWidth="1"/>
    <col min="68" max="68" width="14.25390625" style="293" customWidth="1"/>
    <col min="69" max="69" width="14.25390625" style="293" hidden="1" customWidth="1"/>
    <col min="70" max="70" width="14.25390625" style="293" customWidth="1"/>
    <col min="71" max="71" width="18.125" style="293" hidden="1" customWidth="1"/>
    <col min="72" max="72" width="19.00390625" style="293" customWidth="1"/>
    <col min="73" max="16384" width="9.125" style="54" customWidth="1"/>
  </cols>
  <sheetData>
    <row r="1" spans="1:72" ht="18" customHeight="1">
      <c r="A1" s="437" t="s">
        <v>110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437"/>
      <c r="AU1" s="437"/>
      <c r="AV1" s="437"/>
      <c r="AW1" s="437"/>
      <c r="AX1" s="437"/>
      <c r="AY1" s="437"/>
      <c r="AZ1" s="437"/>
      <c r="BA1" s="437"/>
      <c r="BB1" s="437"/>
      <c r="BC1" s="437"/>
      <c r="BD1" s="437"/>
      <c r="BE1" s="437"/>
      <c r="BF1" s="437"/>
      <c r="BG1" s="437"/>
      <c r="BH1" s="437"/>
      <c r="BI1" s="437"/>
      <c r="BJ1" s="437"/>
      <c r="BK1" s="437"/>
      <c r="BL1" s="437"/>
      <c r="BM1" s="437"/>
      <c r="BN1" s="437"/>
      <c r="BO1" s="437"/>
      <c r="BP1" s="437"/>
      <c r="BQ1" s="437"/>
      <c r="BR1" s="437"/>
      <c r="BS1" s="437"/>
      <c r="BT1" s="438"/>
    </row>
    <row r="2" spans="1:72" ht="12.75" customHeight="1" thickBo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AT2" s="437"/>
      <c r="AU2" s="437"/>
      <c r="AV2" s="437"/>
      <c r="AW2" s="437"/>
      <c r="AX2" s="437"/>
      <c r="AY2" s="437"/>
      <c r="AZ2" s="437"/>
      <c r="BA2" s="437"/>
      <c r="BB2" s="437"/>
      <c r="BC2" s="437"/>
      <c r="BD2" s="437"/>
      <c r="BE2" s="437"/>
      <c r="BF2" s="437"/>
      <c r="BG2" s="437"/>
      <c r="BH2" s="437"/>
      <c r="BI2" s="437"/>
      <c r="BJ2" s="437"/>
      <c r="BK2" s="437"/>
      <c r="BL2" s="437"/>
      <c r="BM2" s="437"/>
      <c r="BN2" s="437"/>
      <c r="BO2" s="437"/>
      <c r="BP2" s="437"/>
      <c r="BQ2" s="437"/>
      <c r="BR2" s="437"/>
      <c r="BS2" s="437"/>
      <c r="BT2" s="438"/>
    </row>
    <row r="3" spans="1:72" ht="18.75" customHeight="1" hidden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39"/>
      <c r="AP3" s="439"/>
      <c r="AQ3" s="439"/>
      <c r="AR3" s="439"/>
      <c r="AS3" s="439"/>
      <c r="AT3" s="439"/>
      <c r="AU3" s="439"/>
      <c r="AV3" s="439"/>
      <c r="AW3" s="439"/>
      <c r="AX3" s="439"/>
      <c r="AY3" s="439"/>
      <c r="AZ3" s="439"/>
      <c r="BA3" s="439"/>
      <c r="BB3" s="439"/>
      <c r="BC3" s="439"/>
      <c r="BD3" s="439"/>
      <c r="BE3" s="439"/>
      <c r="BF3" s="439"/>
      <c r="BG3" s="439"/>
      <c r="BH3" s="439"/>
      <c r="BI3" s="439"/>
      <c r="BJ3" s="439"/>
      <c r="BK3" s="439"/>
      <c r="BL3" s="439"/>
      <c r="BM3" s="439"/>
      <c r="BN3" s="439"/>
      <c r="BO3" s="439"/>
      <c r="BP3" s="439"/>
      <c r="BQ3" s="439"/>
      <c r="BR3" s="439"/>
      <c r="BS3" s="439"/>
      <c r="BT3" s="438"/>
    </row>
    <row r="4" spans="1:72" ht="18.75" customHeight="1" thickBot="1">
      <c r="A4" s="425" t="s">
        <v>1</v>
      </c>
      <c r="B4" s="427" t="s">
        <v>0</v>
      </c>
      <c r="C4" s="429" t="s">
        <v>58</v>
      </c>
      <c r="D4" s="427" t="s">
        <v>85</v>
      </c>
      <c r="E4" s="440" t="s">
        <v>86</v>
      </c>
      <c r="F4" s="431" t="s">
        <v>51</v>
      </c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3"/>
      <c r="R4" s="434" t="s">
        <v>59</v>
      </c>
      <c r="S4" s="406" t="s">
        <v>52</v>
      </c>
      <c r="T4" s="431" t="s">
        <v>56</v>
      </c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3"/>
      <c r="BA4" s="404" t="s">
        <v>62</v>
      </c>
      <c r="BB4" s="410" t="s">
        <v>87</v>
      </c>
      <c r="BC4" s="404" t="s">
        <v>63</v>
      </c>
      <c r="BD4" s="414" t="s">
        <v>88</v>
      </c>
      <c r="BE4" s="404" t="s">
        <v>64</v>
      </c>
      <c r="BF4" s="423" t="s">
        <v>89</v>
      </c>
      <c r="BG4" s="404" t="s">
        <v>65</v>
      </c>
      <c r="BH4" s="412" t="s">
        <v>90</v>
      </c>
      <c r="BI4" s="404" t="s">
        <v>66</v>
      </c>
      <c r="BJ4" s="414" t="s">
        <v>91</v>
      </c>
      <c r="BK4" s="404" t="s">
        <v>67</v>
      </c>
      <c r="BL4" s="420" t="s">
        <v>92</v>
      </c>
      <c r="BM4" s="404" t="s">
        <v>68</v>
      </c>
      <c r="BN4" s="408" t="s">
        <v>93</v>
      </c>
      <c r="BO4" s="404" t="s">
        <v>69</v>
      </c>
      <c r="BP4" s="410" t="s">
        <v>94</v>
      </c>
      <c r="BQ4" s="404" t="s">
        <v>71</v>
      </c>
      <c r="BR4" s="412" t="s">
        <v>95</v>
      </c>
      <c r="BS4" s="404" t="s">
        <v>70</v>
      </c>
      <c r="BT4" s="404" t="s">
        <v>3</v>
      </c>
    </row>
    <row r="5" spans="1:72" ht="109.5" customHeight="1" thickBot="1">
      <c r="A5" s="426"/>
      <c r="B5" s="428"/>
      <c r="C5" s="430"/>
      <c r="D5" s="428"/>
      <c r="E5" s="428"/>
      <c r="F5" s="56" t="s">
        <v>57</v>
      </c>
      <c r="G5" s="55" t="s">
        <v>80</v>
      </c>
      <c r="H5" s="55" t="s">
        <v>38</v>
      </c>
      <c r="I5" s="55" t="s">
        <v>39</v>
      </c>
      <c r="J5" s="55" t="s">
        <v>40</v>
      </c>
      <c r="K5" s="55" t="s">
        <v>73</v>
      </c>
      <c r="L5" s="55" t="s">
        <v>72</v>
      </c>
      <c r="M5" s="55" t="s">
        <v>9</v>
      </c>
      <c r="N5" s="55" t="s">
        <v>44</v>
      </c>
      <c r="O5" s="55" t="s">
        <v>43</v>
      </c>
      <c r="P5" s="57" t="s">
        <v>42</v>
      </c>
      <c r="Q5" s="58" t="s">
        <v>53</v>
      </c>
      <c r="R5" s="435"/>
      <c r="S5" s="407"/>
      <c r="T5" s="59" t="s">
        <v>60</v>
      </c>
      <c r="U5" s="60" t="s">
        <v>74</v>
      </c>
      <c r="V5" s="61" t="s">
        <v>2</v>
      </c>
      <c r="W5" s="55" t="s">
        <v>13</v>
      </c>
      <c r="X5" s="55" t="s">
        <v>14</v>
      </c>
      <c r="Y5" s="55" t="s">
        <v>15</v>
      </c>
      <c r="Z5" s="55" t="s">
        <v>45</v>
      </c>
      <c r="AA5" s="55" t="s">
        <v>10</v>
      </c>
      <c r="AB5" s="55" t="s">
        <v>81</v>
      </c>
      <c r="AC5" s="55" t="s">
        <v>17</v>
      </c>
      <c r="AD5" s="55" t="s">
        <v>18</v>
      </c>
      <c r="AE5" s="55" t="s">
        <v>19</v>
      </c>
      <c r="AF5" s="55" t="s">
        <v>20</v>
      </c>
      <c r="AG5" s="55" t="s">
        <v>21</v>
      </c>
      <c r="AH5" s="55" t="s">
        <v>22</v>
      </c>
      <c r="AI5" s="55" t="s">
        <v>27</v>
      </c>
      <c r="AJ5" s="55" t="s">
        <v>28</v>
      </c>
      <c r="AK5" s="55" t="s">
        <v>29</v>
      </c>
      <c r="AL5" s="55" t="s">
        <v>30</v>
      </c>
      <c r="AM5" s="55" t="s">
        <v>31</v>
      </c>
      <c r="AN5" s="55" t="s">
        <v>32</v>
      </c>
      <c r="AO5" s="55" t="s">
        <v>23</v>
      </c>
      <c r="AP5" s="55" t="s">
        <v>24</v>
      </c>
      <c r="AQ5" s="55" t="s">
        <v>25</v>
      </c>
      <c r="AR5" s="55" t="s">
        <v>11</v>
      </c>
      <c r="AS5" s="55" t="s">
        <v>12</v>
      </c>
      <c r="AT5" s="55" t="s">
        <v>46</v>
      </c>
      <c r="AU5" s="55" t="s">
        <v>47</v>
      </c>
      <c r="AV5" s="55" t="s">
        <v>48</v>
      </c>
      <c r="AW5" s="55" t="s">
        <v>49</v>
      </c>
      <c r="AX5" s="55" t="s">
        <v>50</v>
      </c>
      <c r="AY5" s="62" t="s">
        <v>84</v>
      </c>
      <c r="AZ5" s="58" t="s">
        <v>55</v>
      </c>
      <c r="BA5" s="405"/>
      <c r="BB5" s="411"/>
      <c r="BC5" s="405"/>
      <c r="BD5" s="415"/>
      <c r="BE5" s="405"/>
      <c r="BF5" s="424"/>
      <c r="BG5" s="405"/>
      <c r="BH5" s="413"/>
      <c r="BI5" s="405"/>
      <c r="BJ5" s="415"/>
      <c r="BK5" s="405"/>
      <c r="BL5" s="421"/>
      <c r="BM5" s="405"/>
      <c r="BN5" s="409"/>
      <c r="BO5" s="405"/>
      <c r="BP5" s="411"/>
      <c r="BQ5" s="405"/>
      <c r="BR5" s="413"/>
      <c r="BS5" s="405"/>
      <c r="BT5" s="405"/>
    </row>
    <row r="6" spans="1:72" ht="22.5" customHeight="1">
      <c r="A6" s="83">
        <v>18</v>
      </c>
      <c r="B6" s="83" t="s">
        <v>7</v>
      </c>
      <c r="C6" s="63">
        <f>169115.0472895*1.310744</f>
        <v>221666.53354442838</v>
      </c>
      <c r="D6" s="64">
        <f>(166956.25+46988.8)*1.255285</f>
        <v>268562.01208924997</v>
      </c>
      <c r="E6" s="64">
        <f>(36929.84+9163.25)*1.241836</f>
        <v>57240.058513239994</v>
      </c>
      <c r="F6" s="86">
        <v>296.70986315083195</v>
      </c>
      <c r="G6" s="66"/>
      <c r="H6" s="66"/>
      <c r="I6" s="66"/>
      <c r="J6" s="66"/>
      <c r="K6" s="66"/>
      <c r="L6" s="66">
        <v>7800</v>
      </c>
      <c r="M6" s="66"/>
      <c r="N6" s="66"/>
      <c r="O6" s="66"/>
      <c r="P6" s="66"/>
      <c r="Q6" s="88">
        <f>SUM(G6:P6)</f>
        <v>7800</v>
      </c>
      <c r="R6" s="67">
        <f>20101.121494*0.472</f>
        <v>9487.729345168</v>
      </c>
      <c r="S6" s="317">
        <v>19169.14</v>
      </c>
      <c r="T6" s="69">
        <f>32357.839215*1.123991</f>
        <v>36369.92005710706</v>
      </c>
      <c r="U6" s="70">
        <v>201.45</v>
      </c>
      <c r="V6" s="330"/>
      <c r="W6" s="330"/>
      <c r="X6" s="70"/>
      <c r="Y6" s="70"/>
      <c r="Z6" s="330"/>
      <c r="AA6" s="330">
        <v>928.8</v>
      </c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87">
        <f>SUM(U6:AY6)</f>
        <v>1130.25</v>
      </c>
      <c r="BA6" s="73">
        <v>500</v>
      </c>
      <c r="BB6" s="73"/>
      <c r="BC6" s="75">
        <f>87166*0.902439</f>
        <v>78661.997874</v>
      </c>
      <c r="BD6" s="76"/>
      <c r="BE6" s="75">
        <f>387*1.09731</f>
        <v>424.65897</v>
      </c>
      <c r="BF6" s="66">
        <f>122+128.1+109.8+91.5+50.1+30.5+350.7+213.5</f>
        <v>1096.2</v>
      </c>
      <c r="BG6" s="75">
        <f>6741*1.064623</f>
        <v>7176.623643000001</v>
      </c>
      <c r="BH6" s="66">
        <f>4872.76*1.0248</f>
        <v>4993.604448</v>
      </c>
      <c r="BI6" s="77"/>
      <c r="BJ6" s="72"/>
      <c r="BK6" s="77"/>
      <c r="BL6" s="68"/>
      <c r="BM6" s="78">
        <f>1032*0.85</f>
        <v>877.1999999999999</v>
      </c>
      <c r="BN6" s="73"/>
      <c r="BO6" s="78">
        <v>35400</v>
      </c>
      <c r="BP6" s="80"/>
      <c r="BQ6" s="81"/>
      <c r="BR6" s="73"/>
      <c r="BS6" s="297">
        <f>C6+F6+R6+T6+BA6+BC6+BE6+BG6+BI6+BK6+BM6+BO6+BQ6</f>
        <v>390861.3732968543</v>
      </c>
      <c r="BT6" s="82">
        <f>BR6+BP6+BN6+BL6+BJ6+BH6+BF6+BD6+BB6+AZ6+S6+Q6+E6+D6</f>
        <v>359991.2650504899</v>
      </c>
    </row>
    <row r="7" spans="16:18" ht="15.75">
      <c r="P7" s="294"/>
      <c r="Q7" s="294"/>
      <c r="R7" s="294"/>
    </row>
    <row r="8" spans="58:59" ht="15.75">
      <c r="BF8" s="296"/>
      <c r="BG8" s="296"/>
    </row>
  </sheetData>
  <sheetProtection/>
  <mergeCells count="30">
    <mergeCell ref="BS4:BS5"/>
    <mergeCell ref="BT4:BT5"/>
    <mergeCell ref="BM4:BM5"/>
    <mergeCell ref="BN4:BN5"/>
    <mergeCell ref="BO4:BO5"/>
    <mergeCell ref="BP4:BP5"/>
    <mergeCell ref="BQ4:BQ5"/>
    <mergeCell ref="BR4:BR5"/>
    <mergeCell ref="BG4:BG5"/>
    <mergeCell ref="BH4:BH5"/>
    <mergeCell ref="BI4:BI5"/>
    <mergeCell ref="BJ4:BJ5"/>
    <mergeCell ref="BK4:BK5"/>
    <mergeCell ref="BL4:BL5"/>
    <mergeCell ref="BA4:BA5"/>
    <mergeCell ref="BB4:BB5"/>
    <mergeCell ref="BC4:BC5"/>
    <mergeCell ref="BD4:BD5"/>
    <mergeCell ref="BE4:BE5"/>
    <mergeCell ref="BF4:BF5"/>
    <mergeCell ref="A1:BT3"/>
    <mergeCell ref="A4:A5"/>
    <mergeCell ref="B4:B5"/>
    <mergeCell ref="C4:C5"/>
    <mergeCell ref="D4:D5"/>
    <mergeCell ref="E4:E5"/>
    <mergeCell ref="F4:Q4"/>
    <mergeCell ref="R4:R5"/>
    <mergeCell ref="S4:S5"/>
    <mergeCell ref="T4:AZ4"/>
  </mergeCells>
  <printOptions horizontalCentered="1"/>
  <pageMargins left="0.19" right="0.2" top="0.36" bottom="0.1968503937007874" header="0.2" footer="0.5118110236220472"/>
  <pageSetup horizontalDpi="600" verticalDpi="600" orientation="portrait" paperSize="9" scale="50" r:id="rId1"/>
  <colBreaks count="1" manualBreakCount="1">
    <brk id="47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T8"/>
  <sheetViews>
    <sheetView view="pageBreakPreview" zoomScale="75" zoomScaleNormal="50" zoomScaleSheetLayoutView="75" zoomScalePageLayoutView="0" workbookViewId="0" topLeftCell="A1">
      <pane xSplit="3" ySplit="5" topLeftCell="AQ6" activePane="bottomRight" state="frozen"/>
      <selection pane="topLeft" activeCell="BN65" sqref="BN65"/>
      <selection pane="topRight" activeCell="BN65" sqref="BN65"/>
      <selection pane="bottomLeft" activeCell="BN65" sqref="BN65"/>
      <selection pane="bottomRight" activeCell="A7" sqref="A7:BV38"/>
    </sheetView>
  </sheetViews>
  <sheetFormatPr defaultColWidth="9.00390625" defaultRowHeight="12.75"/>
  <cols>
    <col min="1" max="1" width="5.00390625" style="7" customWidth="1"/>
    <col min="2" max="2" width="38.375" style="7" customWidth="1"/>
    <col min="3" max="3" width="17.125" style="7" hidden="1" customWidth="1"/>
    <col min="4" max="4" width="15.375" style="7" customWidth="1"/>
    <col min="5" max="5" width="15.25390625" style="7" customWidth="1"/>
    <col min="6" max="6" width="17.375" style="7" hidden="1" customWidth="1"/>
    <col min="7" max="8" width="11.625" style="7" customWidth="1"/>
    <col min="9" max="9" width="14.375" style="7" customWidth="1"/>
    <col min="10" max="10" width="12.625" style="7" customWidth="1"/>
    <col min="11" max="12" width="13.875" style="7" customWidth="1"/>
    <col min="13" max="13" width="12.25390625" style="7" customWidth="1"/>
    <col min="14" max="14" width="11.00390625" style="7" customWidth="1"/>
    <col min="15" max="15" width="11.625" style="7" customWidth="1"/>
    <col min="16" max="16" width="14.25390625" style="9" customWidth="1"/>
    <col min="17" max="17" width="14.875" style="9" customWidth="1"/>
    <col min="18" max="18" width="14.25390625" style="9" hidden="1" customWidth="1"/>
    <col min="19" max="19" width="15.75390625" style="7" customWidth="1"/>
    <col min="20" max="20" width="15.75390625" style="7" hidden="1" customWidth="1"/>
    <col min="21" max="21" width="12.75390625" style="7" customWidth="1"/>
    <col min="22" max="22" width="11.00390625" style="7" customWidth="1"/>
    <col min="23" max="23" width="11.875" style="7" customWidth="1"/>
    <col min="24" max="24" width="11.625" style="7" customWidth="1"/>
    <col min="25" max="25" width="12.625" style="7" customWidth="1"/>
    <col min="26" max="26" width="12.00390625" style="7" customWidth="1"/>
    <col min="27" max="34" width="9.875" style="7" customWidth="1"/>
    <col min="35" max="35" width="10.875" style="7" customWidth="1"/>
    <col min="36" max="36" width="10.75390625" style="7" customWidth="1"/>
    <col min="37" max="38" width="9.875" style="7" customWidth="1"/>
    <col min="39" max="39" width="12.75390625" style="7" customWidth="1"/>
    <col min="40" max="40" width="16.25390625" style="7" customWidth="1"/>
    <col min="41" max="41" width="9.875" style="7" customWidth="1"/>
    <col min="42" max="42" width="11.625" style="7" customWidth="1"/>
    <col min="43" max="43" width="10.875" style="7" customWidth="1"/>
    <col min="44" max="44" width="12.25390625" style="7" customWidth="1"/>
    <col min="45" max="48" width="10.625" style="7" customWidth="1"/>
    <col min="49" max="49" width="11.625" style="7" customWidth="1"/>
    <col min="50" max="50" width="12.25390625" style="7" customWidth="1"/>
    <col min="51" max="51" width="9.875" style="7" customWidth="1"/>
    <col min="52" max="52" width="13.25390625" style="7" customWidth="1"/>
    <col min="53" max="53" width="16.75390625" style="7" hidden="1" customWidth="1"/>
    <col min="54" max="54" width="12.00390625" style="7" customWidth="1"/>
    <col min="55" max="55" width="16.875" style="7" hidden="1" customWidth="1"/>
    <col min="56" max="56" width="13.875" style="7" customWidth="1"/>
    <col min="57" max="57" width="16.625" style="7" hidden="1" customWidth="1"/>
    <col min="58" max="58" width="13.625" style="7" customWidth="1"/>
    <col min="59" max="59" width="17.375" style="7" hidden="1" customWidth="1"/>
    <col min="60" max="60" width="15.25390625" style="7" customWidth="1"/>
    <col min="61" max="61" width="16.875" style="7" hidden="1" customWidth="1"/>
    <col min="62" max="62" width="15.25390625" style="7" customWidth="1"/>
    <col min="63" max="63" width="18.00390625" style="7" hidden="1" customWidth="1"/>
    <col min="64" max="64" width="15.875" style="7" customWidth="1"/>
    <col min="65" max="65" width="17.375" style="7" hidden="1" customWidth="1"/>
    <col min="66" max="66" width="12.25390625" style="7" customWidth="1"/>
    <col min="67" max="67" width="16.875" style="7" hidden="1" customWidth="1"/>
    <col min="68" max="68" width="14.25390625" style="7" customWidth="1"/>
    <col min="69" max="69" width="14.25390625" style="7" hidden="1" customWidth="1"/>
    <col min="70" max="70" width="14.25390625" style="7" customWidth="1"/>
    <col min="71" max="71" width="16.875" style="7" hidden="1" customWidth="1"/>
    <col min="72" max="72" width="17.75390625" style="7" customWidth="1"/>
  </cols>
  <sheetData>
    <row r="1" spans="1:72" ht="18" customHeight="1">
      <c r="A1" s="386" t="s">
        <v>97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6"/>
      <c r="AS1" s="386"/>
      <c r="AT1" s="386"/>
      <c r="AU1" s="386"/>
      <c r="AV1" s="386"/>
      <c r="AW1" s="386"/>
      <c r="AX1" s="386"/>
      <c r="AY1" s="386"/>
      <c r="AZ1" s="386"/>
      <c r="BA1" s="386"/>
      <c r="BB1" s="386"/>
      <c r="BC1" s="386"/>
      <c r="BD1" s="386"/>
      <c r="BE1" s="386"/>
      <c r="BF1" s="386"/>
      <c r="BG1" s="386"/>
      <c r="BH1" s="386"/>
      <c r="BI1" s="386"/>
      <c r="BJ1" s="386"/>
      <c r="BK1" s="386"/>
      <c r="BL1" s="386"/>
      <c r="BM1" s="386"/>
      <c r="BN1" s="386"/>
      <c r="BO1" s="386"/>
      <c r="BP1" s="386"/>
      <c r="BQ1" s="386"/>
      <c r="BR1" s="386"/>
      <c r="BS1" s="386"/>
      <c r="BT1" s="387"/>
    </row>
    <row r="2" spans="1:72" ht="12.75" customHeight="1" thickBot="1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6"/>
      <c r="BH2" s="386"/>
      <c r="BI2" s="386"/>
      <c r="BJ2" s="386"/>
      <c r="BK2" s="386"/>
      <c r="BL2" s="386"/>
      <c r="BM2" s="386"/>
      <c r="BN2" s="386"/>
      <c r="BO2" s="386"/>
      <c r="BP2" s="386"/>
      <c r="BQ2" s="386"/>
      <c r="BR2" s="386"/>
      <c r="BS2" s="386"/>
      <c r="BT2" s="387"/>
    </row>
    <row r="3" spans="1:72" ht="18.75" customHeight="1" hidden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8"/>
      <c r="BQ3" s="388"/>
      <c r="BR3" s="388"/>
      <c r="BS3" s="388"/>
      <c r="BT3" s="387"/>
    </row>
    <row r="4" spans="1:72" s="1" customFormat="1" ht="18.75" customHeight="1" thickBot="1">
      <c r="A4" s="370" t="s">
        <v>1</v>
      </c>
      <c r="B4" s="372" t="s">
        <v>0</v>
      </c>
      <c r="C4" s="380" t="s">
        <v>58</v>
      </c>
      <c r="D4" s="372" t="s">
        <v>85</v>
      </c>
      <c r="E4" s="374" t="s">
        <v>86</v>
      </c>
      <c r="F4" s="377" t="s">
        <v>51</v>
      </c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9"/>
      <c r="R4" s="368" t="s">
        <v>59</v>
      </c>
      <c r="S4" s="364" t="s">
        <v>52</v>
      </c>
      <c r="T4" s="377" t="s">
        <v>56</v>
      </c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9"/>
      <c r="BA4" s="366" t="s">
        <v>62</v>
      </c>
      <c r="BB4" s="397" t="s">
        <v>87</v>
      </c>
      <c r="BC4" s="366" t="s">
        <v>63</v>
      </c>
      <c r="BD4" s="389" t="s">
        <v>88</v>
      </c>
      <c r="BE4" s="366" t="s">
        <v>64</v>
      </c>
      <c r="BF4" s="395" t="s">
        <v>89</v>
      </c>
      <c r="BG4" s="366" t="s">
        <v>65</v>
      </c>
      <c r="BH4" s="389" t="s">
        <v>90</v>
      </c>
      <c r="BI4" s="366" t="s">
        <v>66</v>
      </c>
      <c r="BJ4" s="389" t="s">
        <v>91</v>
      </c>
      <c r="BK4" s="366" t="s">
        <v>67</v>
      </c>
      <c r="BL4" s="391" t="s">
        <v>92</v>
      </c>
      <c r="BM4" s="366" t="s">
        <v>68</v>
      </c>
      <c r="BN4" s="364" t="s">
        <v>93</v>
      </c>
      <c r="BO4" s="366" t="s">
        <v>69</v>
      </c>
      <c r="BP4" s="393" t="s">
        <v>94</v>
      </c>
      <c r="BQ4" s="366" t="s">
        <v>71</v>
      </c>
      <c r="BR4" s="364" t="s">
        <v>95</v>
      </c>
      <c r="BS4" s="366" t="s">
        <v>70</v>
      </c>
      <c r="BT4" s="384" t="s">
        <v>3</v>
      </c>
    </row>
    <row r="5" spans="1:72" s="1" customFormat="1" ht="225.75" thickBot="1">
      <c r="A5" s="371"/>
      <c r="B5" s="373"/>
      <c r="C5" s="381"/>
      <c r="D5" s="373"/>
      <c r="E5" s="373"/>
      <c r="F5" s="31" t="s">
        <v>57</v>
      </c>
      <c r="G5" s="30" t="s">
        <v>41</v>
      </c>
      <c r="H5" s="30" t="s">
        <v>38</v>
      </c>
      <c r="I5" s="30" t="s">
        <v>39</v>
      </c>
      <c r="J5" s="30" t="s">
        <v>40</v>
      </c>
      <c r="K5" s="30" t="s">
        <v>73</v>
      </c>
      <c r="L5" s="30" t="s">
        <v>72</v>
      </c>
      <c r="M5" s="30" t="s">
        <v>9</v>
      </c>
      <c r="N5" s="30" t="s">
        <v>44</v>
      </c>
      <c r="O5" s="30" t="s">
        <v>43</v>
      </c>
      <c r="P5" s="32" t="s">
        <v>42</v>
      </c>
      <c r="Q5" s="33" t="s">
        <v>53</v>
      </c>
      <c r="R5" s="369"/>
      <c r="S5" s="365"/>
      <c r="T5" s="36" t="s">
        <v>60</v>
      </c>
      <c r="U5" s="27" t="s">
        <v>61</v>
      </c>
      <c r="V5" s="34" t="s">
        <v>2</v>
      </c>
      <c r="W5" s="30" t="s">
        <v>13</v>
      </c>
      <c r="X5" s="30" t="s">
        <v>14</v>
      </c>
      <c r="Y5" s="30" t="s">
        <v>15</v>
      </c>
      <c r="Z5" s="30" t="s">
        <v>45</v>
      </c>
      <c r="AA5" s="30" t="s">
        <v>10</v>
      </c>
      <c r="AB5" s="30" t="s">
        <v>16</v>
      </c>
      <c r="AC5" s="30" t="s">
        <v>17</v>
      </c>
      <c r="AD5" s="30" t="s">
        <v>18</v>
      </c>
      <c r="AE5" s="30" t="s">
        <v>19</v>
      </c>
      <c r="AF5" s="30" t="s">
        <v>20</v>
      </c>
      <c r="AG5" s="30" t="s">
        <v>21</v>
      </c>
      <c r="AH5" s="30" t="s">
        <v>22</v>
      </c>
      <c r="AI5" s="30" t="s">
        <v>27</v>
      </c>
      <c r="AJ5" s="30" t="s">
        <v>28</v>
      </c>
      <c r="AK5" s="30" t="s">
        <v>29</v>
      </c>
      <c r="AL5" s="30" t="s">
        <v>30</v>
      </c>
      <c r="AM5" s="30" t="s">
        <v>31</v>
      </c>
      <c r="AN5" s="30" t="s">
        <v>32</v>
      </c>
      <c r="AO5" s="30" t="s">
        <v>23</v>
      </c>
      <c r="AP5" s="30" t="s">
        <v>24</v>
      </c>
      <c r="AQ5" s="30" t="s">
        <v>25</v>
      </c>
      <c r="AR5" s="30" t="s">
        <v>11</v>
      </c>
      <c r="AS5" s="30" t="s">
        <v>12</v>
      </c>
      <c r="AT5" s="30" t="s">
        <v>46</v>
      </c>
      <c r="AU5" s="30" t="s">
        <v>47</v>
      </c>
      <c r="AV5" s="30" t="s">
        <v>48</v>
      </c>
      <c r="AW5" s="30" t="s">
        <v>49</v>
      </c>
      <c r="AX5" s="30" t="s">
        <v>50</v>
      </c>
      <c r="AY5" s="35" t="s">
        <v>26</v>
      </c>
      <c r="AZ5" s="33" t="s">
        <v>55</v>
      </c>
      <c r="BA5" s="367"/>
      <c r="BB5" s="397"/>
      <c r="BC5" s="367"/>
      <c r="BD5" s="390"/>
      <c r="BE5" s="367"/>
      <c r="BF5" s="396"/>
      <c r="BG5" s="367"/>
      <c r="BH5" s="390"/>
      <c r="BI5" s="367"/>
      <c r="BJ5" s="390"/>
      <c r="BK5" s="367"/>
      <c r="BL5" s="392"/>
      <c r="BM5" s="367"/>
      <c r="BN5" s="365"/>
      <c r="BO5" s="367"/>
      <c r="BP5" s="394"/>
      <c r="BQ5" s="367"/>
      <c r="BR5" s="365"/>
      <c r="BS5" s="367"/>
      <c r="BT5" s="385"/>
    </row>
    <row r="6" spans="1:72" ht="18.75">
      <c r="A6" s="2">
        <v>18</v>
      </c>
      <c r="B6" s="2" t="s">
        <v>7</v>
      </c>
      <c r="C6" s="2">
        <f>(196002+43120)*0.85</f>
        <v>203253.69999999998</v>
      </c>
      <c r="D6" s="3">
        <f>(163581.86+45331.62)*0.8</f>
        <v>167130.78399999999</v>
      </c>
      <c r="E6" s="3">
        <f>(36186.59+9074.74)*0.85</f>
        <v>38472.13049999999</v>
      </c>
      <c r="F6" s="4">
        <v>178</v>
      </c>
      <c r="G6" s="4"/>
      <c r="H6" s="4"/>
      <c r="I6" s="4"/>
      <c r="J6" s="4"/>
      <c r="K6" s="4"/>
      <c r="L6" s="4"/>
      <c r="M6" s="4"/>
      <c r="N6" s="4"/>
      <c r="O6" s="4"/>
      <c r="P6" s="5"/>
      <c r="Q6" s="5">
        <f>SUM(G6:P6)</f>
        <v>0</v>
      </c>
      <c r="R6" s="46">
        <v>21697</v>
      </c>
      <c r="S6" s="23">
        <v>29354.28</v>
      </c>
      <c r="T6" s="13">
        <v>1230</v>
      </c>
      <c r="U6" s="12">
        <v>63.83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1"/>
      <c r="AZ6" s="13">
        <f>SUM(U6:AY6)</f>
        <v>63.83</v>
      </c>
      <c r="BA6" s="13">
        <v>500</v>
      </c>
      <c r="BB6" s="14"/>
      <c r="BC6" s="19">
        <f>124523</f>
        <v>124523</v>
      </c>
      <c r="BD6" s="17">
        <f>156143.41*0.988</f>
        <v>154269.68908</v>
      </c>
      <c r="BE6" s="19">
        <v>337</v>
      </c>
      <c r="BF6" s="11">
        <v>241.8</v>
      </c>
      <c r="BG6" s="19">
        <v>7424</v>
      </c>
      <c r="BH6" s="4">
        <f>14090.9*0.96</f>
        <v>13527.264</v>
      </c>
      <c r="BI6" s="19"/>
      <c r="BJ6" s="11"/>
      <c r="BK6" s="19"/>
      <c r="BL6" s="23"/>
      <c r="BM6" s="18">
        <v>1032</v>
      </c>
      <c r="BN6" s="13"/>
      <c r="BO6" s="17"/>
      <c r="BP6" s="13"/>
      <c r="BQ6" s="13"/>
      <c r="BR6" s="15"/>
      <c r="BS6" s="40">
        <f>C6+F6+R6+T6+BA6+BC6+BE6+BG6+BI6+BK6+BM6+BO6+BQ6</f>
        <v>360174.69999999995</v>
      </c>
      <c r="BT6" s="39">
        <f>D6+E6+Q6+S6+AZ6+BB6+BD6+BF6+BH6+BJ6+BL6+BN6+BP6+BR6</f>
        <v>403059.77758</v>
      </c>
    </row>
    <row r="7" spans="16:18" ht="18.75">
      <c r="P7" s="8"/>
      <c r="Q7" s="8"/>
      <c r="R7" s="8"/>
    </row>
    <row r="8" spans="58:59" ht="18.75">
      <c r="BF8" s="10"/>
      <c r="BG8" s="10"/>
    </row>
  </sheetData>
  <sheetProtection/>
  <mergeCells count="30">
    <mergeCell ref="BQ4:BQ5"/>
    <mergeCell ref="BR4:BR5"/>
    <mergeCell ref="BK4:BK5"/>
    <mergeCell ref="BL4:BL5"/>
    <mergeCell ref="BM4:BM5"/>
    <mergeCell ref="BN4:BN5"/>
    <mergeCell ref="BO4:BO5"/>
    <mergeCell ref="BP4:BP5"/>
    <mergeCell ref="BE4:BE5"/>
    <mergeCell ref="BF4:BF5"/>
    <mergeCell ref="BG4:BG5"/>
    <mergeCell ref="BH4:BH5"/>
    <mergeCell ref="BI4:BI5"/>
    <mergeCell ref="BJ4:BJ5"/>
    <mergeCell ref="S4:S5"/>
    <mergeCell ref="T4:AZ4"/>
    <mergeCell ref="BA4:BA5"/>
    <mergeCell ref="BB4:BB5"/>
    <mergeCell ref="BC4:BC5"/>
    <mergeCell ref="BD4:BD5"/>
    <mergeCell ref="BS4:BS5"/>
    <mergeCell ref="BT4:BT5"/>
    <mergeCell ref="A1:BT3"/>
    <mergeCell ref="A4:A5"/>
    <mergeCell ref="B4:B5"/>
    <mergeCell ref="C4:C5"/>
    <mergeCell ref="D4:D5"/>
    <mergeCell ref="E4:E5"/>
    <mergeCell ref="F4:Q4"/>
    <mergeCell ref="R4:R5"/>
  </mergeCells>
  <printOptions horizontalCentered="1"/>
  <pageMargins left="0.1968503937007874" right="0.1968503937007874" top="0.35433070866141736" bottom="0.1968503937007874" header="0.1968503937007874" footer="0.5118110236220472"/>
  <pageSetup horizontalDpi="600" verticalDpi="600" orientation="portrait" paperSize="9" scale="47" r:id="rId1"/>
  <colBreaks count="1" manualBreakCount="1">
    <brk id="17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T7"/>
  <sheetViews>
    <sheetView view="pageBreakPreview" zoomScale="75" zoomScaleNormal="50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7" sqref="A7:BT38"/>
    </sheetView>
  </sheetViews>
  <sheetFormatPr defaultColWidth="9.00390625" defaultRowHeight="12.75"/>
  <cols>
    <col min="1" max="1" width="5.00390625" style="7" customWidth="1"/>
    <col min="2" max="2" width="38.375" style="7" customWidth="1"/>
    <col min="3" max="3" width="17.125" style="7" hidden="1" customWidth="1"/>
    <col min="4" max="4" width="15.375" style="7" customWidth="1"/>
    <col min="5" max="5" width="15.25390625" style="7" customWidth="1"/>
    <col min="6" max="6" width="17.375" style="7" hidden="1" customWidth="1"/>
    <col min="7" max="8" width="11.625" style="7" customWidth="1"/>
    <col min="9" max="9" width="14.375" style="7" customWidth="1"/>
    <col min="10" max="10" width="12.625" style="7" customWidth="1"/>
    <col min="11" max="12" width="13.875" style="7" customWidth="1"/>
    <col min="13" max="13" width="12.25390625" style="7" customWidth="1"/>
    <col min="14" max="14" width="11.00390625" style="7" customWidth="1"/>
    <col min="15" max="15" width="11.625" style="7" customWidth="1"/>
    <col min="16" max="16" width="14.25390625" style="9" customWidth="1"/>
    <col min="17" max="17" width="13.00390625" style="9" customWidth="1"/>
    <col min="18" max="18" width="14.25390625" style="9" hidden="1" customWidth="1"/>
    <col min="19" max="19" width="15.75390625" style="7" customWidth="1"/>
    <col min="20" max="20" width="15.75390625" style="7" hidden="1" customWidth="1"/>
    <col min="21" max="21" width="12.75390625" style="7" customWidth="1"/>
    <col min="22" max="22" width="11.125" style="7" customWidth="1"/>
    <col min="23" max="23" width="12.625" style="7" customWidth="1"/>
    <col min="24" max="24" width="13.00390625" style="7" customWidth="1"/>
    <col min="25" max="25" width="9.875" style="7" customWidth="1"/>
    <col min="26" max="26" width="12.00390625" style="7" customWidth="1"/>
    <col min="27" max="31" width="9.875" style="7" customWidth="1"/>
    <col min="32" max="32" width="11.125" style="7" customWidth="1"/>
    <col min="33" max="34" width="9.875" style="7" customWidth="1"/>
    <col min="35" max="35" width="10.875" style="7" customWidth="1"/>
    <col min="36" max="36" width="10.75390625" style="7" customWidth="1"/>
    <col min="37" max="38" width="9.875" style="7" customWidth="1"/>
    <col min="39" max="39" width="12.75390625" style="7" customWidth="1"/>
    <col min="40" max="40" width="16.25390625" style="7" customWidth="1"/>
    <col min="41" max="41" width="9.875" style="7" customWidth="1"/>
    <col min="42" max="42" width="11.625" style="7" customWidth="1"/>
    <col min="43" max="43" width="10.875" style="7" customWidth="1"/>
    <col min="44" max="44" width="12.25390625" style="7" customWidth="1"/>
    <col min="45" max="48" width="10.625" style="7" customWidth="1"/>
    <col min="49" max="49" width="11.625" style="7" customWidth="1"/>
    <col min="50" max="50" width="12.25390625" style="7" customWidth="1"/>
    <col min="51" max="51" width="9.875" style="7" customWidth="1"/>
    <col min="52" max="52" width="12.00390625" style="7" customWidth="1"/>
    <col min="53" max="53" width="16.75390625" style="7" hidden="1" customWidth="1"/>
    <col min="54" max="54" width="12.00390625" style="7" customWidth="1"/>
    <col min="55" max="55" width="16.875" style="7" hidden="1" customWidth="1"/>
    <col min="56" max="56" width="14.625" style="7" customWidth="1"/>
    <col min="57" max="57" width="16.625" style="7" hidden="1" customWidth="1"/>
    <col min="58" max="58" width="13.00390625" style="7" customWidth="1"/>
    <col min="59" max="59" width="17.375" style="7" hidden="1" customWidth="1"/>
    <col min="60" max="60" width="15.25390625" style="7" customWidth="1"/>
    <col min="61" max="61" width="16.875" style="7" hidden="1" customWidth="1"/>
    <col min="62" max="62" width="15.25390625" style="7" customWidth="1"/>
    <col min="63" max="63" width="18.00390625" style="7" hidden="1" customWidth="1"/>
    <col min="64" max="64" width="16.375" style="7" customWidth="1"/>
    <col min="65" max="65" width="17.375" style="7" hidden="1" customWidth="1"/>
    <col min="66" max="66" width="12.25390625" style="7" customWidth="1"/>
    <col min="67" max="67" width="16.875" style="7" hidden="1" customWidth="1"/>
    <col min="68" max="68" width="14.25390625" style="7" customWidth="1"/>
    <col min="69" max="69" width="14.25390625" style="7" hidden="1" customWidth="1"/>
    <col min="70" max="70" width="14.25390625" style="7" customWidth="1"/>
    <col min="71" max="71" width="16.875" style="7" hidden="1" customWidth="1"/>
    <col min="72" max="72" width="17.75390625" style="7" customWidth="1"/>
  </cols>
  <sheetData>
    <row r="1" spans="1:72" ht="18" customHeight="1">
      <c r="A1" s="386" t="s">
        <v>98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6"/>
      <c r="AS1" s="386"/>
      <c r="AT1" s="386"/>
      <c r="AU1" s="386"/>
      <c r="AV1" s="386"/>
      <c r="AW1" s="386"/>
      <c r="AX1" s="386"/>
      <c r="AY1" s="386"/>
      <c r="AZ1" s="386"/>
      <c r="BA1" s="386"/>
      <c r="BB1" s="386"/>
      <c r="BC1" s="386"/>
      <c r="BD1" s="386"/>
      <c r="BE1" s="386"/>
      <c r="BF1" s="386"/>
      <c r="BG1" s="386"/>
      <c r="BH1" s="386"/>
      <c r="BI1" s="386"/>
      <c r="BJ1" s="386"/>
      <c r="BK1" s="386"/>
      <c r="BL1" s="386"/>
      <c r="BM1" s="386"/>
      <c r="BN1" s="386"/>
      <c r="BO1" s="386"/>
      <c r="BP1" s="386"/>
      <c r="BQ1" s="386"/>
      <c r="BR1" s="386"/>
      <c r="BS1" s="386"/>
      <c r="BT1" s="387"/>
    </row>
    <row r="2" spans="1:72" ht="12.75" customHeight="1" thickBot="1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6"/>
      <c r="BH2" s="386"/>
      <c r="BI2" s="386"/>
      <c r="BJ2" s="386"/>
      <c r="BK2" s="386"/>
      <c r="BL2" s="386"/>
      <c r="BM2" s="386"/>
      <c r="BN2" s="386"/>
      <c r="BO2" s="386"/>
      <c r="BP2" s="386"/>
      <c r="BQ2" s="386"/>
      <c r="BR2" s="386"/>
      <c r="BS2" s="386"/>
      <c r="BT2" s="387"/>
    </row>
    <row r="3" spans="1:72" ht="18.75" customHeight="1" hidden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8"/>
      <c r="BQ3" s="388"/>
      <c r="BR3" s="388"/>
      <c r="BS3" s="388"/>
      <c r="BT3" s="387"/>
    </row>
    <row r="4" spans="1:72" s="1" customFormat="1" ht="18.75" customHeight="1" thickBot="1">
      <c r="A4" s="370" t="s">
        <v>1</v>
      </c>
      <c r="B4" s="372" t="s">
        <v>0</v>
      </c>
      <c r="C4" s="380" t="s">
        <v>58</v>
      </c>
      <c r="D4" s="372" t="s">
        <v>85</v>
      </c>
      <c r="E4" s="374" t="s">
        <v>86</v>
      </c>
      <c r="F4" s="377" t="s">
        <v>51</v>
      </c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9"/>
      <c r="R4" s="382" t="s">
        <v>59</v>
      </c>
      <c r="S4" s="375" t="s">
        <v>52</v>
      </c>
      <c r="T4" s="377" t="s">
        <v>56</v>
      </c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9"/>
      <c r="BA4" s="366" t="s">
        <v>62</v>
      </c>
      <c r="BB4" s="397" t="s">
        <v>87</v>
      </c>
      <c r="BC4" s="366" t="s">
        <v>63</v>
      </c>
      <c r="BD4" s="389" t="s">
        <v>88</v>
      </c>
      <c r="BE4" s="366" t="s">
        <v>64</v>
      </c>
      <c r="BF4" s="395" t="s">
        <v>89</v>
      </c>
      <c r="BG4" s="366" t="s">
        <v>65</v>
      </c>
      <c r="BH4" s="389" t="s">
        <v>90</v>
      </c>
      <c r="BI4" s="366" t="s">
        <v>66</v>
      </c>
      <c r="BJ4" s="389" t="s">
        <v>91</v>
      </c>
      <c r="BK4" s="366" t="s">
        <v>67</v>
      </c>
      <c r="BL4" s="391" t="s">
        <v>92</v>
      </c>
      <c r="BM4" s="366" t="s">
        <v>68</v>
      </c>
      <c r="BN4" s="364" t="s">
        <v>93</v>
      </c>
      <c r="BO4" s="366" t="s">
        <v>69</v>
      </c>
      <c r="BP4" s="393" t="s">
        <v>94</v>
      </c>
      <c r="BQ4" s="366" t="s">
        <v>71</v>
      </c>
      <c r="BR4" s="364" t="s">
        <v>95</v>
      </c>
      <c r="BS4" s="366" t="s">
        <v>70</v>
      </c>
      <c r="BT4" s="384" t="s">
        <v>3</v>
      </c>
    </row>
    <row r="5" spans="1:72" s="1" customFormat="1" ht="225.75" thickBot="1">
      <c r="A5" s="371"/>
      <c r="B5" s="373"/>
      <c r="C5" s="381"/>
      <c r="D5" s="373"/>
      <c r="E5" s="373"/>
      <c r="F5" s="31" t="s">
        <v>57</v>
      </c>
      <c r="G5" s="30" t="s">
        <v>41</v>
      </c>
      <c r="H5" s="30" t="s">
        <v>38</v>
      </c>
      <c r="I5" s="30" t="s">
        <v>39</v>
      </c>
      <c r="J5" s="30" t="s">
        <v>40</v>
      </c>
      <c r="K5" s="30" t="s">
        <v>73</v>
      </c>
      <c r="L5" s="30" t="s">
        <v>72</v>
      </c>
      <c r="M5" s="30" t="s">
        <v>9</v>
      </c>
      <c r="N5" s="30" t="s">
        <v>44</v>
      </c>
      <c r="O5" s="30" t="s">
        <v>43</v>
      </c>
      <c r="P5" s="32" t="s">
        <v>42</v>
      </c>
      <c r="Q5" s="33" t="s">
        <v>53</v>
      </c>
      <c r="R5" s="383"/>
      <c r="S5" s="376"/>
      <c r="T5" s="36" t="s">
        <v>60</v>
      </c>
      <c r="U5" s="27" t="s">
        <v>61</v>
      </c>
      <c r="V5" s="34" t="s">
        <v>2</v>
      </c>
      <c r="W5" s="30" t="s">
        <v>13</v>
      </c>
      <c r="X5" s="30" t="s">
        <v>14</v>
      </c>
      <c r="Y5" s="30" t="s">
        <v>15</v>
      </c>
      <c r="Z5" s="30" t="s">
        <v>45</v>
      </c>
      <c r="AA5" s="30" t="s">
        <v>10</v>
      </c>
      <c r="AB5" s="30" t="s">
        <v>16</v>
      </c>
      <c r="AC5" s="30" t="s">
        <v>17</v>
      </c>
      <c r="AD5" s="30" t="s">
        <v>18</v>
      </c>
      <c r="AE5" s="30" t="s">
        <v>19</v>
      </c>
      <c r="AF5" s="30" t="s">
        <v>20</v>
      </c>
      <c r="AG5" s="30" t="s">
        <v>21</v>
      </c>
      <c r="AH5" s="30" t="s">
        <v>22</v>
      </c>
      <c r="AI5" s="30" t="s">
        <v>27</v>
      </c>
      <c r="AJ5" s="30" t="s">
        <v>28</v>
      </c>
      <c r="AK5" s="30" t="s">
        <v>29</v>
      </c>
      <c r="AL5" s="30" t="s">
        <v>30</v>
      </c>
      <c r="AM5" s="30" t="s">
        <v>31</v>
      </c>
      <c r="AN5" s="30" t="s">
        <v>32</v>
      </c>
      <c r="AO5" s="30" t="s">
        <v>23</v>
      </c>
      <c r="AP5" s="30" t="s">
        <v>24</v>
      </c>
      <c r="AQ5" s="30" t="s">
        <v>25</v>
      </c>
      <c r="AR5" s="30" t="s">
        <v>11</v>
      </c>
      <c r="AS5" s="30" t="s">
        <v>12</v>
      </c>
      <c r="AT5" s="30" t="s">
        <v>46</v>
      </c>
      <c r="AU5" s="30" t="s">
        <v>47</v>
      </c>
      <c r="AV5" s="30" t="s">
        <v>48</v>
      </c>
      <c r="AW5" s="30" t="s">
        <v>49</v>
      </c>
      <c r="AX5" s="30" t="s">
        <v>50</v>
      </c>
      <c r="AY5" s="35" t="s">
        <v>26</v>
      </c>
      <c r="AZ5" s="33" t="s">
        <v>55</v>
      </c>
      <c r="BA5" s="367"/>
      <c r="BB5" s="397"/>
      <c r="BC5" s="367"/>
      <c r="BD5" s="390"/>
      <c r="BE5" s="367"/>
      <c r="BF5" s="396"/>
      <c r="BG5" s="367"/>
      <c r="BH5" s="390"/>
      <c r="BI5" s="367"/>
      <c r="BJ5" s="390"/>
      <c r="BK5" s="367"/>
      <c r="BL5" s="392"/>
      <c r="BM5" s="367"/>
      <c r="BN5" s="365"/>
      <c r="BO5" s="367"/>
      <c r="BP5" s="399"/>
      <c r="BQ5" s="367"/>
      <c r="BR5" s="398"/>
      <c r="BS5" s="367"/>
      <c r="BT5" s="385"/>
    </row>
    <row r="6" spans="1:72" ht="18.75">
      <c r="A6" s="2">
        <v>18</v>
      </c>
      <c r="B6" s="2" t="s">
        <v>7</v>
      </c>
      <c r="C6" s="44">
        <f>(203015+44663)*1.032455</f>
        <v>255716.38948999997</v>
      </c>
      <c r="D6" s="3">
        <f>(140167.39+49921.67)*1.104234</f>
        <v>209902.80308003997</v>
      </c>
      <c r="E6" s="3">
        <f>(31169.88+9933.53)*1.103921</f>
        <v>45374.91747061</v>
      </c>
      <c r="F6" s="45">
        <f>224*1.849136</f>
        <v>414.206464</v>
      </c>
      <c r="G6" s="4"/>
      <c r="H6" s="4"/>
      <c r="I6" s="29">
        <v>1858.8</v>
      </c>
      <c r="J6" s="4"/>
      <c r="K6" s="4"/>
      <c r="L6" s="4"/>
      <c r="M6" s="4"/>
      <c r="N6" s="4"/>
      <c r="O6" s="4"/>
      <c r="P6" s="5"/>
      <c r="Q6" s="5">
        <f>SUM(G6:P6)</f>
        <v>1858.8</v>
      </c>
      <c r="R6" s="46">
        <f>19858*1.664223</f>
        <v>33048.140334</v>
      </c>
      <c r="S6" s="23">
        <v>9115.16</v>
      </c>
      <c r="T6" s="48">
        <f>1557*1.040844</f>
        <v>1620.5941080000002</v>
      </c>
      <c r="U6" s="53">
        <f>191.49*0.67453</f>
        <v>129.1657497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1"/>
      <c r="AZ6" s="4">
        <f>SUM(U6:AY6)</f>
        <v>129.1657497</v>
      </c>
      <c r="BA6" s="38">
        <v>500</v>
      </c>
      <c r="BB6" s="6"/>
      <c r="BC6" s="335">
        <f>124523*1.026614</f>
        <v>127837.05512199999</v>
      </c>
      <c r="BD6" s="26">
        <f>84846.75*0.99575</f>
        <v>84486.1513125</v>
      </c>
      <c r="BE6" s="50">
        <f>339*1.279103</f>
        <v>433.615917</v>
      </c>
      <c r="BF6" s="4">
        <f>370.76*0.98394</f>
        <v>364.8055944</v>
      </c>
      <c r="BG6" s="50">
        <f>6741*1.257882</f>
        <v>8479.382561999999</v>
      </c>
      <c r="BH6" s="4"/>
      <c r="BI6" s="19"/>
      <c r="BJ6" s="11"/>
      <c r="BK6" s="19"/>
      <c r="BL6" s="23"/>
      <c r="BM6" s="51">
        <f>1032*1.337062</f>
        <v>1379.847984</v>
      </c>
      <c r="BN6" s="13">
        <v>2478</v>
      </c>
      <c r="BO6" s="17"/>
      <c r="BP6" s="6"/>
      <c r="BQ6" s="17"/>
      <c r="BR6" s="6"/>
      <c r="BS6" s="336">
        <f>C6+F6+R6+T6+BA6+BC6+BE6+BG6+BI6+BK6+BM6+BO6+BQ6</f>
        <v>429429.23198099993</v>
      </c>
      <c r="BT6" s="39">
        <f>D6+E6+Q6+S6+AZ6+BB6+BD6+BF6+BH6+BJ6+BL6+BN6+BP6+BR6</f>
        <v>353709.8032072499</v>
      </c>
    </row>
    <row r="7" spans="58:59" ht="18.75">
      <c r="BF7" s="10"/>
      <c r="BG7" s="10"/>
    </row>
  </sheetData>
  <sheetProtection/>
  <mergeCells count="30">
    <mergeCell ref="BQ4:BQ5"/>
    <mergeCell ref="BR4:BR5"/>
    <mergeCell ref="BK4:BK5"/>
    <mergeCell ref="BL4:BL5"/>
    <mergeCell ref="BM4:BM5"/>
    <mergeCell ref="BN4:BN5"/>
    <mergeCell ref="BO4:BO5"/>
    <mergeCell ref="BP4:BP5"/>
    <mergeCell ref="BE4:BE5"/>
    <mergeCell ref="BF4:BF5"/>
    <mergeCell ref="BG4:BG5"/>
    <mergeCell ref="BH4:BH5"/>
    <mergeCell ref="BI4:BI5"/>
    <mergeCell ref="BJ4:BJ5"/>
    <mergeCell ref="S4:S5"/>
    <mergeCell ref="T4:AZ4"/>
    <mergeCell ref="BA4:BA5"/>
    <mergeCell ref="BB4:BB5"/>
    <mergeCell ref="BC4:BC5"/>
    <mergeCell ref="BD4:BD5"/>
    <mergeCell ref="BS4:BS5"/>
    <mergeCell ref="BT4:BT5"/>
    <mergeCell ref="A1:BT3"/>
    <mergeCell ref="A4:A5"/>
    <mergeCell ref="B4:B5"/>
    <mergeCell ref="C4:C5"/>
    <mergeCell ref="D4:D5"/>
    <mergeCell ref="E4:E5"/>
    <mergeCell ref="F4:Q4"/>
    <mergeCell ref="R4:R5"/>
  </mergeCells>
  <printOptions horizontalCentered="1"/>
  <pageMargins left="0.19" right="0.2" top="0.36" bottom="0.1968503937007874" header="0.2" footer="0.5118110236220472"/>
  <pageSetup horizontalDpi="600" verticalDpi="600" orientation="portrait" paperSize="9" scale="41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BT7"/>
  <sheetViews>
    <sheetView view="pageBreakPreview" zoomScale="80" zoomScaleSheetLayoutView="80" zoomScalePageLayoutView="0" workbookViewId="0" topLeftCell="A1">
      <pane xSplit="2" ySplit="5" topLeftCell="AR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7" sqref="A7:BT38"/>
    </sheetView>
  </sheetViews>
  <sheetFormatPr defaultColWidth="9.00390625" defaultRowHeight="12.75"/>
  <cols>
    <col min="1" max="1" width="5.00390625" style="7" customWidth="1"/>
    <col min="2" max="2" width="38.375" style="7" customWidth="1"/>
    <col min="3" max="3" width="17.125" style="7" hidden="1" customWidth="1"/>
    <col min="4" max="4" width="17.00390625" style="7" customWidth="1"/>
    <col min="5" max="5" width="15.25390625" style="7" customWidth="1"/>
    <col min="6" max="6" width="17.375" style="7" hidden="1" customWidth="1"/>
    <col min="7" max="8" width="11.625" style="7" customWidth="1"/>
    <col min="9" max="9" width="14.375" style="7" customWidth="1"/>
    <col min="10" max="10" width="12.625" style="7" customWidth="1"/>
    <col min="11" max="12" width="13.875" style="7" customWidth="1"/>
    <col min="13" max="13" width="12.25390625" style="7" customWidth="1"/>
    <col min="14" max="14" width="13.125" style="7" customWidth="1"/>
    <col min="15" max="15" width="11.625" style="7" customWidth="1"/>
    <col min="16" max="16" width="14.25390625" style="9" customWidth="1"/>
    <col min="17" max="17" width="13.75390625" style="9" customWidth="1"/>
    <col min="18" max="18" width="15.375" style="9" hidden="1" customWidth="1"/>
    <col min="19" max="19" width="15.75390625" style="7" customWidth="1"/>
    <col min="20" max="20" width="15.75390625" style="7" hidden="1" customWidth="1"/>
    <col min="21" max="21" width="14.25390625" style="7" customWidth="1"/>
    <col min="22" max="22" width="10.75390625" style="7" customWidth="1"/>
    <col min="23" max="23" width="13.375" style="7" customWidth="1"/>
    <col min="24" max="24" width="14.125" style="7" customWidth="1"/>
    <col min="25" max="25" width="11.375" style="7" customWidth="1"/>
    <col min="26" max="26" width="12.00390625" style="7" customWidth="1"/>
    <col min="27" max="27" width="9.875" style="7" customWidth="1"/>
    <col min="28" max="28" width="12.375" style="7" customWidth="1"/>
    <col min="29" max="29" width="11.375" style="7" customWidth="1"/>
    <col min="30" max="31" width="9.875" style="7" customWidth="1"/>
    <col min="32" max="32" width="11.375" style="7" customWidth="1"/>
    <col min="33" max="34" width="9.875" style="7" customWidth="1"/>
    <col min="35" max="35" width="10.875" style="7" customWidth="1"/>
    <col min="36" max="36" width="10.75390625" style="7" customWidth="1"/>
    <col min="37" max="37" width="11.375" style="7" customWidth="1"/>
    <col min="38" max="38" width="9.875" style="7" customWidth="1"/>
    <col min="39" max="39" width="12.75390625" style="7" customWidth="1"/>
    <col min="40" max="40" width="16.25390625" style="7" customWidth="1"/>
    <col min="41" max="41" width="9.875" style="7" customWidth="1"/>
    <col min="42" max="42" width="11.625" style="7" customWidth="1"/>
    <col min="43" max="43" width="10.875" style="7" customWidth="1"/>
    <col min="44" max="44" width="12.25390625" style="7" customWidth="1"/>
    <col min="45" max="48" width="10.625" style="7" customWidth="1"/>
    <col min="49" max="49" width="11.625" style="7" customWidth="1"/>
    <col min="50" max="50" width="12.25390625" style="7" customWidth="1"/>
    <col min="51" max="51" width="9.875" style="7" customWidth="1"/>
    <col min="52" max="52" width="13.25390625" style="7" customWidth="1"/>
    <col min="53" max="53" width="16.75390625" style="7" hidden="1" customWidth="1"/>
    <col min="54" max="54" width="12.00390625" style="7" customWidth="1"/>
    <col min="55" max="55" width="16.875" style="7" hidden="1" customWidth="1"/>
    <col min="56" max="56" width="17.375" style="7" customWidth="1"/>
    <col min="57" max="57" width="16.625" style="7" hidden="1" customWidth="1"/>
    <col min="58" max="58" width="14.25390625" style="7" customWidth="1"/>
    <col min="59" max="59" width="17.375" style="7" hidden="1" customWidth="1"/>
    <col min="60" max="60" width="14.125" style="7" customWidth="1"/>
    <col min="61" max="61" width="16.875" style="7" hidden="1" customWidth="1"/>
    <col min="62" max="62" width="14.25390625" style="7" customWidth="1"/>
    <col min="63" max="63" width="18.00390625" style="7" hidden="1" customWidth="1"/>
    <col min="64" max="64" width="14.625" style="7" customWidth="1"/>
    <col min="65" max="65" width="17.375" style="7" hidden="1" customWidth="1"/>
    <col min="66" max="66" width="12.25390625" style="7" customWidth="1"/>
    <col min="67" max="67" width="16.875" style="7" hidden="1" customWidth="1"/>
    <col min="68" max="68" width="14.25390625" style="7" customWidth="1"/>
    <col min="69" max="69" width="14.25390625" style="7" hidden="1" customWidth="1"/>
    <col min="70" max="70" width="14.25390625" style="7" customWidth="1"/>
    <col min="71" max="71" width="16.875" style="7" hidden="1" customWidth="1"/>
    <col min="72" max="72" width="17.75390625" style="7" customWidth="1"/>
  </cols>
  <sheetData>
    <row r="1" spans="1:72" ht="18" customHeight="1">
      <c r="A1" s="386" t="s">
        <v>99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6"/>
      <c r="AS1" s="386"/>
      <c r="AT1" s="386"/>
      <c r="AU1" s="386"/>
      <c r="AV1" s="386"/>
      <c r="AW1" s="386"/>
      <c r="AX1" s="386"/>
      <c r="AY1" s="386"/>
      <c r="AZ1" s="386"/>
      <c r="BA1" s="386"/>
      <c r="BB1" s="386"/>
      <c r="BC1" s="386"/>
      <c r="BD1" s="386"/>
      <c r="BE1" s="386"/>
      <c r="BF1" s="386"/>
      <c r="BG1" s="386"/>
      <c r="BH1" s="386"/>
      <c r="BI1" s="386"/>
      <c r="BJ1" s="386"/>
      <c r="BK1" s="386"/>
      <c r="BL1" s="386"/>
      <c r="BM1" s="386"/>
      <c r="BN1" s="386"/>
      <c r="BO1" s="386"/>
      <c r="BP1" s="386"/>
      <c r="BQ1" s="386"/>
      <c r="BR1" s="386"/>
      <c r="BS1" s="386"/>
      <c r="BT1" s="387"/>
    </row>
    <row r="2" spans="1:72" ht="12.75" customHeight="1" thickBot="1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6"/>
      <c r="BH2" s="386"/>
      <c r="BI2" s="386"/>
      <c r="BJ2" s="386"/>
      <c r="BK2" s="386"/>
      <c r="BL2" s="386"/>
      <c r="BM2" s="386"/>
      <c r="BN2" s="386"/>
      <c r="BO2" s="386"/>
      <c r="BP2" s="386"/>
      <c r="BQ2" s="386"/>
      <c r="BR2" s="386"/>
      <c r="BS2" s="386"/>
      <c r="BT2" s="387"/>
    </row>
    <row r="3" spans="1:72" ht="18.75" customHeight="1" hidden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8"/>
      <c r="BQ3" s="388"/>
      <c r="BR3" s="388"/>
      <c r="BS3" s="388"/>
      <c r="BT3" s="387"/>
    </row>
    <row r="4" spans="1:72" s="1" customFormat="1" ht="18.75" customHeight="1" thickBot="1">
      <c r="A4" s="370" t="s">
        <v>1</v>
      </c>
      <c r="B4" s="372" t="s">
        <v>0</v>
      </c>
      <c r="C4" s="380" t="s">
        <v>58</v>
      </c>
      <c r="D4" s="372">
        <v>2111</v>
      </c>
      <c r="E4" s="374">
        <v>2120</v>
      </c>
      <c r="F4" s="377" t="s">
        <v>51</v>
      </c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9"/>
      <c r="R4" s="382" t="s">
        <v>59</v>
      </c>
      <c r="S4" s="375" t="s">
        <v>52</v>
      </c>
      <c r="T4" s="377" t="s">
        <v>56</v>
      </c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9"/>
      <c r="BA4" s="366" t="s">
        <v>62</v>
      </c>
      <c r="BB4" s="400">
        <v>2250</v>
      </c>
      <c r="BC4" s="366" t="s">
        <v>63</v>
      </c>
      <c r="BD4" s="389">
        <v>2271</v>
      </c>
      <c r="BE4" s="368" t="s">
        <v>64</v>
      </c>
      <c r="BF4" s="397">
        <v>2272</v>
      </c>
      <c r="BG4" s="402" t="s">
        <v>65</v>
      </c>
      <c r="BH4" s="397">
        <v>2273</v>
      </c>
      <c r="BI4" s="362" t="s">
        <v>66</v>
      </c>
      <c r="BJ4" s="389">
        <v>2274</v>
      </c>
      <c r="BK4" s="366" t="s">
        <v>67</v>
      </c>
      <c r="BL4" s="391">
        <v>2275</v>
      </c>
      <c r="BM4" s="366" t="s">
        <v>68</v>
      </c>
      <c r="BN4" s="364">
        <v>2282</v>
      </c>
      <c r="BO4" s="366" t="s">
        <v>69</v>
      </c>
      <c r="BP4" s="364">
        <v>2730</v>
      </c>
      <c r="BQ4" s="366" t="s">
        <v>71</v>
      </c>
      <c r="BR4" s="364">
        <v>2800</v>
      </c>
      <c r="BS4" s="366" t="s">
        <v>70</v>
      </c>
      <c r="BT4" s="384" t="s">
        <v>3</v>
      </c>
    </row>
    <row r="5" spans="1:72" s="1" customFormat="1" ht="225.75" thickBot="1">
      <c r="A5" s="371"/>
      <c r="B5" s="373"/>
      <c r="C5" s="381"/>
      <c r="D5" s="373"/>
      <c r="E5" s="373"/>
      <c r="F5" s="31" t="s">
        <v>57</v>
      </c>
      <c r="G5" s="30" t="s">
        <v>41</v>
      </c>
      <c r="H5" s="30" t="s">
        <v>38</v>
      </c>
      <c r="I5" s="30" t="s">
        <v>39</v>
      </c>
      <c r="J5" s="30" t="s">
        <v>40</v>
      </c>
      <c r="K5" s="30" t="s">
        <v>73</v>
      </c>
      <c r="L5" s="30" t="s">
        <v>72</v>
      </c>
      <c r="M5" s="30" t="s">
        <v>9</v>
      </c>
      <c r="N5" s="30" t="s">
        <v>44</v>
      </c>
      <c r="O5" s="30" t="s">
        <v>43</v>
      </c>
      <c r="P5" s="32" t="s">
        <v>42</v>
      </c>
      <c r="Q5" s="33" t="s">
        <v>53</v>
      </c>
      <c r="R5" s="383"/>
      <c r="S5" s="376"/>
      <c r="T5" s="36" t="s">
        <v>60</v>
      </c>
      <c r="U5" s="360" t="s">
        <v>61</v>
      </c>
      <c r="V5" s="34" t="s">
        <v>2</v>
      </c>
      <c r="W5" s="30" t="s">
        <v>13</v>
      </c>
      <c r="X5" s="30" t="s">
        <v>14</v>
      </c>
      <c r="Y5" s="30" t="s">
        <v>15</v>
      </c>
      <c r="Z5" s="30" t="s">
        <v>45</v>
      </c>
      <c r="AA5" s="30" t="s">
        <v>10</v>
      </c>
      <c r="AB5" s="30" t="s">
        <v>16</v>
      </c>
      <c r="AC5" s="30" t="s">
        <v>17</v>
      </c>
      <c r="AD5" s="30" t="s">
        <v>18</v>
      </c>
      <c r="AE5" s="30" t="s">
        <v>19</v>
      </c>
      <c r="AF5" s="30" t="s">
        <v>20</v>
      </c>
      <c r="AG5" s="30" t="s">
        <v>21</v>
      </c>
      <c r="AH5" s="30" t="s">
        <v>22</v>
      </c>
      <c r="AI5" s="30" t="s">
        <v>27</v>
      </c>
      <c r="AJ5" s="30" t="s">
        <v>28</v>
      </c>
      <c r="AK5" s="30" t="s">
        <v>29</v>
      </c>
      <c r="AL5" s="30" t="s">
        <v>30</v>
      </c>
      <c r="AM5" s="30" t="s">
        <v>31</v>
      </c>
      <c r="AN5" s="30" t="s">
        <v>32</v>
      </c>
      <c r="AO5" s="30" t="s">
        <v>23</v>
      </c>
      <c r="AP5" s="30" t="s">
        <v>24</v>
      </c>
      <c r="AQ5" s="30" t="s">
        <v>25</v>
      </c>
      <c r="AR5" s="30" t="s">
        <v>11</v>
      </c>
      <c r="AS5" s="30" t="s">
        <v>12</v>
      </c>
      <c r="AT5" s="30" t="s">
        <v>46</v>
      </c>
      <c r="AU5" s="30" t="s">
        <v>47</v>
      </c>
      <c r="AV5" s="30" t="s">
        <v>48</v>
      </c>
      <c r="AW5" s="30" t="s">
        <v>49</v>
      </c>
      <c r="AX5" s="30" t="s">
        <v>50</v>
      </c>
      <c r="AY5" s="35" t="s">
        <v>26</v>
      </c>
      <c r="AZ5" s="33" t="s">
        <v>55</v>
      </c>
      <c r="BA5" s="367"/>
      <c r="BB5" s="401"/>
      <c r="BC5" s="367"/>
      <c r="BD5" s="390"/>
      <c r="BE5" s="369"/>
      <c r="BF5" s="397"/>
      <c r="BG5" s="403"/>
      <c r="BH5" s="397"/>
      <c r="BI5" s="363"/>
      <c r="BJ5" s="390"/>
      <c r="BK5" s="367"/>
      <c r="BL5" s="392"/>
      <c r="BM5" s="367"/>
      <c r="BN5" s="365"/>
      <c r="BO5" s="367"/>
      <c r="BP5" s="398"/>
      <c r="BQ5" s="367"/>
      <c r="BR5" s="365"/>
      <c r="BS5" s="367"/>
      <c r="BT5" s="385"/>
    </row>
    <row r="6" spans="1:72" ht="18.75">
      <c r="A6" s="2">
        <v>18</v>
      </c>
      <c r="B6" s="2" t="s">
        <v>7</v>
      </c>
      <c r="C6" s="43">
        <f>січень!C6+лютий!C6+березень!C6</f>
        <v>705484.0894899999</v>
      </c>
      <c r="D6" s="28">
        <f>січень!D6+лютий!D6+березень!D6</f>
        <v>455800.47348004</v>
      </c>
      <c r="E6" s="28">
        <f>січень!E6+лютий!E6+березень!E6</f>
        <v>100633.01337060999</v>
      </c>
      <c r="F6" s="29">
        <f>січень!F6+лютий!F6+березень!F6</f>
        <v>770.206464</v>
      </c>
      <c r="G6" s="29">
        <f>січень!G6+лютий!G6+березень!G6</f>
        <v>0</v>
      </c>
      <c r="H6" s="29">
        <f>січень!H6+лютий!H6+березень!H6</f>
        <v>0</v>
      </c>
      <c r="I6" s="29">
        <f>січень!I6+лютий!I6+березень!I6</f>
        <v>1858.8</v>
      </c>
      <c r="J6" s="29">
        <f>січень!J6+лютий!J6+березень!J6</f>
        <v>0</v>
      </c>
      <c r="K6" s="29">
        <f>січень!K6+лютий!K6+березень!K6</f>
        <v>0</v>
      </c>
      <c r="L6" s="29">
        <f>січень!L6+лютий!L6+березень!L6</f>
        <v>0</v>
      </c>
      <c r="M6" s="29">
        <f>січень!M6+лютий!M6+березень!M6</f>
        <v>0</v>
      </c>
      <c r="N6" s="29">
        <f>січень!N6+лютий!N6+березень!N6</f>
        <v>0</v>
      </c>
      <c r="O6" s="29">
        <f>січень!O6+лютий!O6+березень!O6</f>
        <v>0</v>
      </c>
      <c r="P6" s="29">
        <f>січень!P6+лютий!P6+березень!P6</f>
        <v>0</v>
      </c>
      <c r="Q6" s="5">
        <f>SUM(G6:P6)</f>
        <v>1858.8</v>
      </c>
      <c r="R6" s="37">
        <f>січень!R6+лютий!R6+березень!R6</f>
        <v>61139.140334</v>
      </c>
      <c r="S6" s="29">
        <f>січень!S6+лютий!S6+березень!S6</f>
        <v>38469.44</v>
      </c>
      <c r="T6" s="47">
        <f>січень!T6+лютий!T6+березень!T6</f>
        <v>3056.5941080000002</v>
      </c>
      <c r="U6" s="361">
        <f>січень!U6+лютий!U6+березень!U6</f>
        <v>192.99574969999998</v>
      </c>
      <c r="V6" s="22">
        <f>січень!V6+лютий!V6+березень!V6</f>
        <v>0</v>
      </c>
      <c r="W6" s="22">
        <f>січень!W6+лютий!W6+березень!W6</f>
        <v>0</v>
      </c>
      <c r="X6" s="22">
        <f>січень!X6+лютий!X6+березень!X6</f>
        <v>0</v>
      </c>
      <c r="Y6" s="22">
        <f>січень!Y6+лютий!Y6+березень!Y6</f>
        <v>0</v>
      </c>
      <c r="Z6" s="22">
        <f>січень!Z6+лютий!Z6+березень!Z6</f>
        <v>0</v>
      </c>
      <c r="AA6" s="22">
        <f>січень!AA6+лютий!AA6+березень!AA6</f>
        <v>0</v>
      </c>
      <c r="AB6" s="22">
        <f>січень!AB6+лютий!AB6+березень!AB6</f>
        <v>0</v>
      </c>
      <c r="AC6" s="22">
        <f>січень!AC6+лютий!AC6+березень!AC6</f>
        <v>0</v>
      </c>
      <c r="AD6" s="22">
        <f>січень!AD6+лютий!AD6+березень!AD6</f>
        <v>0</v>
      </c>
      <c r="AE6" s="22">
        <f>січень!AE6+лютий!AE6+березень!AE6</f>
        <v>0</v>
      </c>
      <c r="AF6" s="22">
        <f>січень!AF6+лютий!AF6+березень!AF6</f>
        <v>0</v>
      </c>
      <c r="AG6" s="22">
        <f>січень!AG6+лютий!AG6+березень!AG6</f>
        <v>0</v>
      </c>
      <c r="AH6" s="22">
        <f>січень!AH6+лютий!AH6+березень!AH6</f>
        <v>0</v>
      </c>
      <c r="AI6" s="22">
        <f>січень!AI6+лютий!AI6+березень!AI6</f>
        <v>0</v>
      </c>
      <c r="AJ6" s="22">
        <f>січень!AJ6+лютий!AJ6+березень!AJ6</f>
        <v>0</v>
      </c>
      <c r="AK6" s="22">
        <f>січень!AK6+лютий!AK6+березень!AK6</f>
        <v>0</v>
      </c>
      <c r="AL6" s="22">
        <f>січень!AL6+лютий!AL6+березень!AL6</f>
        <v>0</v>
      </c>
      <c r="AM6" s="22">
        <f>січень!AM6+лютий!AM6+березень!AM6</f>
        <v>0</v>
      </c>
      <c r="AN6" s="22">
        <f>січень!AN6+лютий!AN6+березень!AN6</f>
        <v>0</v>
      </c>
      <c r="AO6" s="22">
        <f>січень!AO6+лютий!AO6+березень!AO6</f>
        <v>0</v>
      </c>
      <c r="AP6" s="22">
        <f>січень!AP6+лютий!AP6+березень!AP6</f>
        <v>0</v>
      </c>
      <c r="AQ6" s="22">
        <f>січень!AQ6+лютий!AQ6+березень!AQ6</f>
        <v>0</v>
      </c>
      <c r="AR6" s="22">
        <f>січень!AR6+лютий!AR6+березень!AR6</f>
        <v>0</v>
      </c>
      <c r="AS6" s="22">
        <f>січень!AS6+лютий!AS6+березень!AS6</f>
        <v>0</v>
      </c>
      <c r="AT6" s="22">
        <f>січень!AT6+лютий!AT6+березень!AT6</f>
        <v>0</v>
      </c>
      <c r="AU6" s="22">
        <f>січень!AU6+лютий!AU6+березень!AU6</f>
        <v>0</v>
      </c>
      <c r="AV6" s="22">
        <f>січень!AV6+лютий!AV6+березень!AV6</f>
        <v>0</v>
      </c>
      <c r="AW6" s="22">
        <f>січень!AW6+лютий!AW6+березень!AW6</f>
        <v>0</v>
      </c>
      <c r="AX6" s="22">
        <f>січень!AX6+лютий!AX6+березень!AX6</f>
        <v>0</v>
      </c>
      <c r="AY6" s="22">
        <f>січень!AY6+лютий!AY6+березень!AY6</f>
        <v>0</v>
      </c>
      <c r="AZ6" s="4">
        <f>SUM(U6:AY6)</f>
        <v>192.99574969999998</v>
      </c>
      <c r="BA6" s="15">
        <f>січень!BA6+лютий!BA6+березень!BA6</f>
        <v>1500</v>
      </c>
      <c r="BB6" s="16">
        <f>січень!BB6+лютий!BB6+березень!BB6</f>
        <v>0</v>
      </c>
      <c r="BC6" s="49">
        <f>січень!BC6+лютий!BC6+березень!BC6</f>
        <v>351978.455122</v>
      </c>
      <c r="BD6" s="42">
        <f>січень!BD6+лютий!BD6+березень!BD6</f>
        <v>383487.03559186</v>
      </c>
      <c r="BE6" s="49">
        <f>січень!BE6+лютий!BE6+березень!BE6</f>
        <v>1088.615917</v>
      </c>
      <c r="BF6" s="29">
        <f>січень!BF6+лютий!BF6+березень!BF6</f>
        <v>606.6055944</v>
      </c>
      <c r="BG6" s="49">
        <f>січень!BG6+лютий!BG6+березень!BG6</f>
        <v>21300.382562</v>
      </c>
      <c r="BH6" s="29">
        <f>січень!BH6+лютий!BH6+березень!BH6</f>
        <v>13527.264</v>
      </c>
      <c r="BI6" s="21">
        <f>січень!BI6+лютий!BI6+березень!BI6</f>
        <v>0</v>
      </c>
      <c r="BJ6" s="20">
        <f>січень!BJ6+лютий!BJ6+березень!BJ6</f>
        <v>0</v>
      </c>
      <c r="BK6" s="21">
        <f>січень!BK6+лютий!BK6+березень!BK6</f>
        <v>0</v>
      </c>
      <c r="BL6" s="25">
        <f>січень!BL6+лютий!BL6+березень!BL6</f>
        <v>0</v>
      </c>
      <c r="BM6" s="51">
        <f>січень!BM6+лютий!BM6+березень!BM6</f>
        <v>3443.847984</v>
      </c>
      <c r="BN6" s="15">
        <f>січень!BN6+лютий!BN6+березень!BN6</f>
        <v>2478</v>
      </c>
      <c r="BO6" s="18">
        <f>січень!BO6+лютий!BO6+березень!BO6</f>
        <v>0</v>
      </c>
      <c r="BP6" s="6">
        <f>січень!BP6+лютий!BP6+березень!BP6</f>
        <v>0</v>
      </c>
      <c r="BQ6" s="332">
        <f>січень!BQ6+лютий!BQ6+березень!BQ6</f>
        <v>0</v>
      </c>
      <c r="BR6" s="18">
        <f>січень!BR6+лютий!BR6+березень!BR6</f>
        <v>0</v>
      </c>
      <c r="BS6" s="52">
        <f>C6+F6+R6+T6+BA6+BC6+BE6+BG6+BI6+BK6+BM6+BO6+BQ6</f>
        <v>1149761.3319810003</v>
      </c>
      <c r="BT6" s="39">
        <f>D6+E6+Q6+S6+AZ6+BB6+BD6+BF6+BH6+BJ6+BL6+BN6+BP6+BR6</f>
        <v>997053.6277866099</v>
      </c>
    </row>
    <row r="7" spans="58:59" ht="18.75">
      <c r="BF7" s="10"/>
      <c r="BG7" s="10"/>
    </row>
  </sheetData>
  <sheetProtection/>
  <mergeCells count="30">
    <mergeCell ref="BQ4:BQ5"/>
    <mergeCell ref="BR4:BR5"/>
    <mergeCell ref="BK4:BK5"/>
    <mergeCell ref="BL4:BL5"/>
    <mergeCell ref="BM4:BM5"/>
    <mergeCell ref="BN4:BN5"/>
    <mergeCell ref="BO4:BO5"/>
    <mergeCell ref="BP4:BP5"/>
    <mergeCell ref="BE4:BE5"/>
    <mergeCell ref="BF4:BF5"/>
    <mergeCell ref="BG4:BG5"/>
    <mergeCell ref="BH4:BH5"/>
    <mergeCell ref="BI4:BI5"/>
    <mergeCell ref="BJ4:BJ5"/>
    <mergeCell ref="S4:S5"/>
    <mergeCell ref="T4:AZ4"/>
    <mergeCell ref="BA4:BA5"/>
    <mergeCell ref="BB4:BB5"/>
    <mergeCell ref="BC4:BC5"/>
    <mergeCell ref="BD4:BD5"/>
    <mergeCell ref="BS4:BS5"/>
    <mergeCell ref="BT4:BT5"/>
    <mergeCell ref="A1:BT3"/>
    <mergeCell ref="A4:A5"/>
    <mergeCell ref="B4:B5"/>
    <mergeCell ref="C4:C5"/>
    <mergeCell ref="D4:D5"/>
    <mergeCell ref="E4:E5"/>
    <mergeCell ref="F4:Q4"/>
    <mergeCell ref="R4:R5"/>
  </mergeCells>
  <printOptions/>
  <pageMargins left="0.7" right="0.7" top="0.75" bottom="0.75" header="0.3" footer="0.3"/>
  <pageSetup horizontalDpi="600" verticalDpi="600" orientation="portrait" paperSize="9" scale="26" r:id="rId1"/>
  <colBreaks count="2" manualBreakCount="2">
    <brk id="22" max="54" man="1"/>
    <brk id="5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BT8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:S38"/>
    </sheetView>
  </sheetViews>
  <sheetFormatPr defaultColWidth="9.00390625" defaultRowHeight="12.75"/>
  <cols>
    <col min="1" max="1" width="5.00390625" style="293" customWidth="1"/>
    <col min="2" max="2" width="38.375" style="293" customWidth="1"/>
    <col min="3" max="3" width="17.125" style="293" hidden="1" customWidth="1"/>
    <col min="4" max="4" width="15.375" style="293" customWidth="1"/>
    <col min="5" max="5" width="15.25390625" style="293" customWidth="1"/>
    <col min="6" max="6" width="17.375" style="293" hidden="1" customWidth="1"/>
    <col min="7" max="7" width="11.625" style="293" customWidth="1"/>
    <col min="8" max="8" width="12.875" style="293" customWidth="1"/>
    <col min="9" max="9" width="14.375" style="293" customWidth="1"/>
    <col min="10" max="10" width="12.625" style="293" customWidth="1"/>
    <col min="11" max="12" width="13.875" style="293" customWidth="1"/>
    <col min="13" max="13" width="12.25390625" style="293" customWidth="1"/>
    <col min="14" max="14" width="12.875" style="293" customWidth="1"/>
    <col min="15" max="15" width="14.00390625" style="293" customWidth="1"/>
    <col min="16" max="16" width="15.375" style="295" customWidth="1"/>
    <col min="17" max="17" width="13.00390625" style="295" customWidth="1"/>
    <col min="18" max="18" width="14.25390625" style="295" hidden="1" customWidth="1"/>
    <col min="19" max="19" width="15.75390625" style="293" customWidth="1"/>
    <col min="20" max="20" width="15.75390625" style="293" hidden="1" customWidth="1"/>
    <col min="21" max="21" width="12.75390625" style="293" customWidth="1"/>
    <col min="22" max="22" width="11.125" style="293" customWidth="1"/>
    <col min="23" max="23" width="12.625" style="293" customWidth="1"/>
    <col min="24" max="24" width="13.00390625" style="293" customWidth="1"/>
    <col min="25" max="25" width="9.875" style="293" customWidth="1"/>
    <col min="26" max="26" width="12.00390625" style="293" customWidth="1"/>
    <col min="27" max="31" width="9.875" style="293" customWidth="1"/>
    <col min="32" max="32" width="11.125" style="293" customWidth="1"/>
    <col min="33" max="34" width="9.875" style="293" customWidth="1"/>
    <col min="35" max="35" width="10.875" style="293" customWidth="1"/>
    <col min="36" max="36" width="10.75390625" style="293" customWidth="1"/>
    <col min="37" max="38" width="9.875" style="293" customWidth="1"/>
    <col min="39" max="39" width="12.75390625" style="293" customWidth="1"/>
    <col min="40" max="40" width="16.25390625" style="293" customWidth="1"/>
    <col min="41" max="41" width="9.875" style="293" customWidth="1"/>
    <col min="42" max="42" width="11.625" style="293" customWidth="1"/>
    <col min="43" max="43" width="10.875" style="293" customWidth="1"/>
    <col min="44" max="44" width="12.25390625" style="293" customWidth="1"/>
    <col min="45" max="48" width="10.625" style="293" customWidth="1"/>
    <col min="49" max="49" width="11.625" style="293" customWidth="1"/>
    <col min="50" max="50" width="12.25390625" style="293" customWidth="1"/>
    <col min="51" max="51" width="12.875" style="293" customWidth="1"/>
    <col min="52" max="52" width="12.00390625" style="293" customWidth="1"/>
    <col min="53" max="53" width="16.75390625" style="293" hidden="1" customWidth="1"/>
    <col min="54" max="54" width="12.00390625" style="293" customWidth="1"/>
    <col min="55" max="55" width="16.875" style="293" hidden="1" customWidth="1"/>
    <col min="56" max="56" width="14.625" style="293" customWidth="1"/>
    <col min="57" max="57" width="16.625" style="293" hidden="1" customWidth="1"/>
    <col min="58" max="58" width="13.00390625" style="293" customWidth="1"/>
    <col min="59" max="59" width="17.375" style="293" hidden="1" customWidth="1"/>
    <col min="60" max="60" width="12.625" style="293" customWidth="1"/>
    <col min="61" max="61" width="16.875" style="293" hidden="1" customWidth="1"/>
    <col min="62" max="62" width="14.00390625" style="293" customWidth="1"/>
    <col min="63" max="63" width="18.00390625" style="293" hidden="1" customWidth="1"/>
    <col min="64" max="64" width="15.875" style="293" customWidth="1"/>
    <col min="65" max="65" width="17.375" style="293" hidden="1" customWidth="1"/>
    <col min="66" max="66" width="12.25390625" style="293" customWidth="1"/>
    <col min="67" max="67" width="16.875" style="293" hidden="1" customWidth="1"/>
    <col min="68" max="68" width="14.25390625" style="293" customWidth="1"/>
    <col min="69" max="69" width="14.25390625" style="293" hidden="1" customWidth="1"/>
    <col min="70" max="70" width="14.25390625" style="293" customWidth="1"/>
    <col min="71" max="71" width="16.875" style="293" hidden="1" customWidth="1"/>
    <col min="72" max="72" width="17.75390625" style="293" customWidth="1"/>
    <col min="73" max="16384" width="9.125" style="54" customWidth="1"/>
  </cols>
  <sheetData>
    <row r="1" spans="1:72" ht="18" customHeight="1">
      <c r="A1" s="386" t="s">
        <v>100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6"/>
      <c r="AS1" s="386"/>
      <c r="AT1" s="386"/>
      <c r="AU1" s="386"/>
      <c r="AV1" s="386"/>
      <c r="AW1" s="386"/>
      <c r="AX1" s="386"/>
      <c r="AY1" s="386"/>
      <c r="AZ1" s="386"/>
      <c r="BA1" s="386"/>
      <c r="BB1" s="386"/>
      <c r="BC1" s="386"/>
      <c r="BD1" s="386"/>
      <c r="BE1" s="386"/>
      <c r="BF1" s="386"/>
      <c r="BG1" s="386"/>
      <c r="BH1" s="386"/>
      <c r="BI1" s="386"/>
      <c r="BJ1" s="386"/>
      <c r="BK1" s="386"/>
      <c r="BL1" s="386"/>
      <c r="BM1" s="386"/>
      <c r="BN1" s="386"/>
      <c r="BO1" s="386"/>
      <c r="BP1" s="386"/>
      <c r="BQ1" s="386"/>
      <c r="BR1" s="386"/>
      <c r="BS1" s="386"/>
      <c r="BT1" s="387"/>
    </row>
    <row r="2" spans="1:72" ht="12.75" customHeight="1" thickBot="1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6"/>
      <c r="BH2" s="386"/>
      <c r="BI2" s="386"/>
      <c r="BJ2" s="386"/>
      <c r="BK2" s="386"/>
      <c r="BL2" s="386"/>
      <c r="BM2" s="386"/>
      <c r="BN2" s="386"/>
      <c r="BO2" s="386"/>
      <c r="BP2" s="386"/>
      <c r="BQ2" s="386"/>
      <c r="BR2" s="386"/>
      <c r="BS2" s="386"/>
      <c r="BT2" s="387"/>
    </row>
    <row r="3" spans="1:72" ht="18.75" customHeight="1" hidden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8"/>
      <c r="BQ3" s="388"/>
      <c r="BR3" s="388"/>
      <c r="BS3" s="388"/>
      <c r="BT3" s="387"/>
    </row>
    <row r="4" spans="1:72" ht="18.75" customHeight="1" thickBot="1">
      <c r="A4" s="425" t="s">
        <v>1</v>
      </c>
      <c r="B4" s="427" t="s">
        <v>0</v>
      </c>
      <c r="C4" s="429" t="s">
        <v>58</v>
      </c>
      <c r="D4" s="372" t="s">
        <v>85</v>
      </c>
      <c r="E4" s="374" t="s">
        <v>86</v>
      </c>
      <c r="F4" s="431" t="s">
        <v>51</v>
      </c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3"/>
      <c r="R4" s="434" t="s">
        <v>59</v>
      </c>
      <c r="S4" s="406" t="s">
        <v>52</v>
      </c>
      <c r="T4" s="431" t="s">
        <v>56</v>
      </c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3"/>
      <c r="BA4" s="404" t="s">
        <v>62</v>
      </c>
      <c r="BB4" s="422" t="s">
        <v>87</v>
      </c>
      <c r="BC4" s="404" t="s">
        <v>63</v>
      </c>
      <c r="BD4" s="414" t="s">
        <v>88</v>
      </c>
      <c r="BE4" s="404" t="s">
        <v>64</v>
      </c>
      <c r="BF4" s="423" t="s">
        <v>89</v>
      </c>
      <c r="BG4" s="404" t="s">
        <v>65</v>
      </c>
      <c r="BH4" s="414" t="s">
        <v>90</v>
      </c>
      <c r="BI4" s="416" t="s">
        <v>66</v>
      </c>
      <c r="BJ4" s="414" t="s">
        <v>91</v>
      </c>
      <c r="BK4" s="418" t="s">
        <v>67</v>
      </c>
      <c r="BL4" s="420" t="s">
        <v>92</v>
      </c>
      <c r="BM4" s="404" t="s">
        <v>68</v>
      </c>
      <c r="BN4" s="408" t="s">
        <v>93</v>
      </c>
      <c r="BO4" s="404" t="s">
        <v>69</v>
      </c>
      <c r="BP4" s="410" t="s">
        <v>94</v>
      </c>
      <c r="BQ4" s="404" t="s">
        <v>71</v>
      </c>
      <c r="BR4" s="412" t="s">
        <v>95</v>
      </c>
      <c r="BS4" s="404" t="s">
        <v>70</v>
      </c>
      <c r="BT4" s="406" t="s">
        <v>3</v>
      </c>
    </row>
    <row r="5" spans="1:72" ht="142.5" thickBot="1">
      <c r="A5" s="426"/>
      <c r="B5" s="428"/>
      <c r="C5" s="430"/>
      <c r="D5" s="373"/>
      <c r="E5" s="373"/>
      <c r="F5" s="56" t="s">
        <v>57</v>
      </c>
      <c r="G5" s="55" t="s">
        <v>41</v>
      </c>
      <c r="H5" s="55" t="s">
        <v>38</v>
      </c>
      <c r="I5" s="55" t="s">
        <v>76</v>
      </c>
      <c r="J5" s="55" t="s">
        <v>40</v>
      </c>
      <c r="K5" s="55" t="s">
        <v>73</v>
      </c>
      <c r="L5" s="55" t="s">
        <v>72</v>
      </c>
      <c r="M5" s="55" t="s">
        <v>9</v>
      </c>
      <c r="N5" s="55" t="s">
        <v>44</v>
      </c>
      <c r="O5" s="55" t="s">
        <v>43</v>
      </c>
      <c r="P5" s="57" t="s">
        <v>42</v>
      </c>
      <c r="Q5" s="58" t="s">
        <v>53</v>
      </c>
      <c r="R5" s="435"/>
      <c r="S5" s="407"/>
      <c r="T5" s="59" t="s">
        <v>60</v>
      </c>
      <c r="U5" s="60" t="s">
        <v>74</v>
      </c>
      <c r="V5" s="61" t="s">
        <v>2</v>
      </c>
      <c r="W5" s="55" t="s">
        <v>13</v>
      </c>
      <c r="X5" s="55" t="s">
        <v>14</v>
      </c>
      <c r="Y5" s="55" t="s">
        <v>15</v>
      </c>
      <c r="Z5" s="55" t="s">
        <v>45</v>
      </c>
      <c r="AA5" s="55" t="s">
        <v>10</v>
      </c>
      <c r="AB5" s="55" t="s">
        <v>16</v>
      </c>
      <c r="AC5" s="55" t="s">
        <v>17</v>
      </c>
      <c r="AD5" s="55" t="s">
        <v>18</v>
      </c>
      <c r="AE5" s="55" t="s">
        <v>19</v>
      </c>
      <c r="AF5" s="55" t="s">
        <v>20</v>
      </c>
      <c r="AG5" s="55" t="s">
        <v>21</v>
      </c>
      <c r="AH5" s="55" t="s">
        <v>22</v>
      </c>
      <c r="AI5" s="55" t="s">
        <v>27</v>
      </c>
      <c r="AJ5" s="55" t="s">
        <v>28</v>
      </c>
      <c r="AK5" s="55" t="s">
        <v>29</v>
      </c>
      <c r="AL5" s="55" t="s">
        <v>30</v>
      </c>
      <c r="AM5" s="55" t="s">
        <v>77</v>
      </c>
      <c r="AN5" s="55" t="s">
        <v>32</v>
      </c>
      <c r="AO5" s="55" t="s">
        <v>23</v>
      </c>
      <c r="AP5" s="55" t="s">
        <v>24</v>
      </c>
      <c r="AQ5" s="55" t="s">
        <v>25</v>
      </c>
      <c r="AR5" s="55" t="s">
        <v>11</v>
      </c>
      <c r="AS5" s="55" t="s">
        <v>12</v>
      </c>
      <c r="AT5" s="55" t="s">
        <v>46</v>
      </c>
      <c r="AU5" s="55" t="s">
        <v>47</v>
      </c>
      <c r="AV5" s="55" t="s">
        <v>48</v>
      </c>
      <c r="AW5" s="55" t="s">
        <v>49</v>
      </c>
      <c r="AX5" s="55" t="s">
        <v>50</v>
      </c>
      <c r="AY5" s="62" t="s">
        <v>75</v>
      </c>
      <c r="AZ5" s="58" t="s">
        <v>55</v>
      </c>
      <c r="BA5" s="405"/>
      <c r="BB5" s="422"/>
      <c r="BC5" s="405"/>
      <c r="BD5" s="415"/>
      <c r="BE5" s="405"/>
      <c r="BF5" s="424"/>
      <c r="BG5" s="405"/>
      <c r="BH5" s="415"/>
      <c r="BI5" s="417"/>
      <c r="BJ5" s="415"/>
      <c r="BK5" s="419"/>
      <c r="BL5" s="421"/>
      <c r="BM5" s="405"/>
      <c r="BN5" s="409"/>
      <c r="BO5" s="405"/>
      <c r="BP5" s="411"/>
      <c r="BQ5" s="405"/>
      <c r="BR5" s="413"/>
      <c r="BS5" s="405"/>
      <c r="BT5" s="407"/>
    </row>
    <row r="6" spans="1:72" ht="15.75">
      <c r="A6" s="83">
        <v>18</v>
      </c>
      <c r="B6" s="83" t="s">
        <v>7</v>
      </c>
      <c r="C6" s="84">
        <f>211119+46447</f>
        <v>257566</v>
      </c>
      <c r="D6" s="85">
        <f>(139122.5+45081.01)*1.00693</f>
        <v>185480.04032430003</v>
      </c>
      <c r="E6" s="85">
        <f>(30606.95+8759.25)*1.016867</f>
        <v>40030.1896954</v>
      </c>
      <c r="F6" s="86">
        <v>4583</v>
      </c>
      <c r="G6" s="87"/>
      <c r="H6" s="87"/>
      <c r="I6" s="66"/>
      <c r="J6" s="87">
        <v>3776</v>
      </c>
      <c r="K6" s="87"/>
      <c r="L6" s="87"/>
      <c r="M6" s="87"/>
      <c r="N6" s="87"/>
      <c r="O6" s="87"/>
      <c r="P6" s="88"/>
      <c r="Q6" s="88">
        <f>SUM(G6:P6)</f>
        <v>3776</v>
      </c>
      <c r="R6" s="89">
        <v>23519.4348</v>
      </c>
      <c r="S6" s="318">
        <v>20021.5</v>
      </c>
      <c r="T6" s="91">
        <f>1230*1.53625</f>
        <v>1889.5874999999999</v>
      </c>
      <c r="U6" s="92"/>
      <c r="V6" s="93"/>
      <c r="W6" s="93"/>
      <c r="X6" s="93"/>
      <c r="Y6" s="93"/>
      <c r="Z6" s="93"/>
      <c r="AA6" s="93">
        <v>928.8</v>
      </c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4"/>
      <c r="AZ6" s="94">
        <f>SUM(U6:AY6)</f>
        <v>928.8</v>
      </c>
      <c r="BA6" s="95">
        <v>500</v>
      </c>
      <c r="BB6" s="96"/>
      <c r="BC6" s="97">
        <f>37351*1.100234</f>
        <v>41094.840134</v>
      </c>
      <c r="BD6" s="98"/>
      <c r="BE6" s="97">
        <v>387</v>
      </c>
      <c r="BF6" s="87">
        <v>660.92</v>
      </c>
      <c r="BG6" s="97">
        <f>7424*1.035794</f>
        <v>7689.7346560000005</v>
      </c>
      <c r="BH6" s="94">
        <v>5957.26</v>
      </c>
      <c r="BI6" s="99"/>
      <c r="BJ6" s="94"/>
      <c r="BK6" s="99"/>
      <c r="BL6" s="90"/>
      <c r="BM6" s="78">
        <f>1032*1.11235</f>
        <v>1147.9451999999999</v>
      </c>
      <c r="BN6" s="95">
        <v>1160</v>
      </c>
      <c r="BO6" s="100"/>
      <c r="BP6" s="93"/>
      <c r="BQ6" s="100"/>
      <c r="BR6" s="93"/>
      <c r="BS6" s="337">
        <f>C6+F6+R6+T6+BA6+BC6+BE6+BG6+BI6+BK6+BM6+BO6+BQ6</f>
        <v>338377.54229</v>
      </c>
      <c r="BT6" s="82">
        <f>D6+E6+Q6+S6+AZ6+BB6+BD6+BF6+BH6+BJ6+BL6+BN6+BP6+BR6</f>
        <v>258014.71001970003</v>
      </c>
    </row>
    <row r="7" spans="16:18" ht="15.75">
      <c r="P7" s="294"/>
      <c r="Q7" s="294"/>
      <c r="R7" s="294"/>
    </row>
    <row r="8" spans="58:59" ht="15.75">
      <c r="BF8" s="296"/>
      <c r="BG8" s="296"/>
    </row>
  </sheetData>
  <sheetProtection/>
  <mergeCells count="30">
    <mergeCell ref="A1:BT3"/>
    <mergeCell ref="A4:A5"/>
    <mergeCell ref="B4:B5"/>
    <mergeCell ref="C4:C5"/>
    <mergeCell ref="D4:D5"/>
    <mergeCell ref="E4:E5"/>
    <mergeCell ref="F4:Q4"/>
    <mergeCell ref="R4:R5"/>
    <mergeCell ref="S4:S5"/>
    <mergeCell ref="T4:AZ4"/>
    <mergeCell ref="BA4:BA5"/>
    <mergeCell ref="BB4:BB5"/>
    <mergeCell ref="BC4:BC5"/>
    <mergeCell ref="BD4:BD5"/>
    <mergeCell ref="BE4:BE5"/>
    <mergeCell ref="BF4:BF5"/>
    <mergeCell ref="BG4:BG5"/>
    <mergeCell ref="BH4:BH5"/>
    <mergeCell ref="BI4:BI5"/>
    <mergeCell ref="BJ4:BJ5"/>
    <mergeCell ref="BK4:BK5"/>
    <mergeCell ref="BL4:BL5"/>
    <mergeCell ref="BS4:BS5"/>
    <mergeCell ref="BT4:BT5"/>
    <mergeCell ref="BM4:BM5"/>
    <mergeCell ref="BN4:BN5"/>
    <mergeCell ref="BO4:BO5"/>
    <mergeCell ref="BP4:BP5"/>
    <mergeCell ref="BQ4:BQ5"/>
    <mergeCell ref="BR4:BR5"/>
  </mergeCells>
  <printOptions horizontalCentered="1"/>
  <pageMargins left="0.19" right="0.2" top="0.36" bottom="0.1968503937007874" header="0.2" footer="0.5118110236220472"/>
  <pageSetup horizontalDpi="600" verticalDpi="600" orientation="portrait" paperSize="9" scale="40" r:id="rId1"/>
  <colBreaks count="5" manualBreakCount="5">
    <brk id="17" max="65535" man="1"/>
    <brk id="32" max="69" man="1"/>
    <brk id="52" max="65535" man="1"/>
    <brk id="58" max="69" man="1"/>
    <brk id="7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BT7"/>
  <sheetViews>
    <sheetView view="pageBreakPreview" zoomScaleNormal="50" zoomScaleSheetLayoutView="100" zoomScalePageLayoutView="0" workbookViewId="0" topLeftCell="A1">
      <pane xSplit="2" ySplit="5" topLeftCell="B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7" sqref="A7:BT38"/>
    </sheetView>
  </sheetViews>
  <sheetFormatPr defaultColWidth="9.00390625" defaultRowHeight="12.75"/>
  <cols>
    <col min="1" max="1" width="5.00390625" style="293" customWidth="1"/>
    <col min="2" max="2" width="38.375" style="293" customWidth="1"/>
    <col min="3" max="3" width="17.125" style="293" hidden="1" customWidth="1"/>
    <col min="4" max="4" width="15.375" style="293" customWidth="1"/>
    <col min="5" max="5" width="15.25390625" style="293" customWidth="1"/>
    <col min="6" max="6" width="17.375" style="293" hidden="1" customWidth="1"/>
    <col min="7" max="8" width="11.625" style="293" customWidth="1"/>
    <col min="9" max="9" width="14.375" style="293" customWidth="1"/>
    <col min="10" max="10" width="12.625" style="293" customWidth="1"/>
    <col min="11" max="12" width="13.875" style="293" customWidth="1"/>
    <col min="13" max="13" width="12.25390625" style="293" customWidth="1"/>
    <col min="14" max="14" width="12.375" style="293" customWidth="1"/>
    <col min="15" max="15" width="11.625" style="293" customWidth="1"/>
    <col min="16" max="16" width="14.25390625" style="295" customWidth="1"/>
    <col min="17" max="17" width="13.00390625" style="295" customWidth="1"/>
    <col min="18" max="18" width="14.25390625" style="295" hidden="1" customWidth="1"/>
    <col min="19" max="19" width="15.75390625" style="293" customWidth="1"/>
    <col min="20" max="20" width="15.75390625" style="293" hidden="1" customWidth="1"/>
    <col min="21" max="21" width="12.75390625" style="293" customWidth="1"/>
    <col min="22" max="22" width="11.125" style="293" customWidth="1"/>
    <col min="23" max="23" width="12.625" style="293" customWidth="1"/>
    <col min="24" max="24" width="13.00390625" style="293" customWidth="1"/>
    <col min="25" max="25" width="9.875" style="293" customWidth="1"/>
    <col min="26" max="26" width="12.00390625" style="293" customWidth="1"/>
    <col min="27" max="31" width="9.875" style="293" customWidth="1"/>
    <col min="32" max="32" width="11.125" style="293" customWidth="1"/>
    <col min="33" max="33" width="9.875" style="293" customWidth="1"/>
    <col min="34" max="34" width="11.25390625" style="293" customWidth="1"/>
    <col min="35" max="35" width="10.875" style="293" customWidth="1"/>
    <col min="36" max="36" width="10.75390625" style="293" customWidth="1"/>
    <col min="37" max="38" width="9.875" style="293" customWidth="1"/>
    <col min="39" max="39" width="12.75390625" style="293" customWidth="1"/>
    <col min="40" max="40" width="16.25390625" style="293" customWidth="1"/>
    <col min="41" max="41" width="12.00390625" style="293" customWidth="1"/>
    <col min="42" max="42" width="11.625" style="293" customWidth="1"/>
    <col min="43" max="43" width="10.875" style="293" customWidth="1"/>
    <col min="44" max="44" width="12.25390625" style="293" customWidth="1"/>
    <col min="45" max="48" width="10.625" style="293" customWidth="1"/>
    <col min="49" max="49" width="11.625" style="293" customWidth="1"/>
    <col min="50" max="50" width="12.25390625" style="293" customWidth="1"/>
    <col min="51" max="51" width="9.875" style="293" customWidth="1"/>
    <col min="52" max="52" width="12.00390625" style="293" customWidth="1"/>
    <col min="53" max="53" width="16.75390625" style="293" hidden="1" customWidth="1"/>
    <col min="54" max="54" width="12.875" style="293" customWidth="1"/>
    <col min="55" max="55" width="16.875" style="293" hidden="1" customWidth="1"/>
    <col min="56" max="56" width="14.625" style="293" customWidth="1"/>
    <col min="57" max="57" width="16.625" style="293" hidden="1" customWidth="1"/>
    <col min="58" max="58" width="14.25390625" style="293" customWidth="1"/>
    <col min="59" max="59" width="17.375" style="293" hidden="1" customWidth="1"/>
    <col min="60" max="60" width="14.875" style="293" customWidth="1"/>
    <col min="61" max="61" width="16.875" style="293" hidden="1" customWidth="1"/>
    <col min="62" max="62" width="15.75390625" style="293" customWidth="1"/>
    <col min="63" max="63" width="18.00390625" style="293" hidden="1" customWidth="1"/>
    <col min="64" max="64" width="14.625" style="293" customWidth="1"/>
    <col min="65" max="65" width="17.375" style="293" hidden="1" customWidth="1"/>
    <col min="66" max="66" width="12.25390625" style="293" customWidth="1"/>
    <col min="67" max="67" width="16.875" style="293" hidden="1" customWidth="1"/>
    <col min="68" max="68" width="14.25390625" style="293" customWidth="1"/>
    <col min="69" max="69" width="14.25390625" style="293" hidden="1" customWidth="1"/>
    <col min="70" max="70" width="14.25390625" style="293" customWidth="1"/>
    <col min="71" max="71" width="16.875" style="293" hidden="1" customWidth="1"/>
    <col min="72" max="72" width="17.75390625" style="293" customWidth="1"/>
    <col min="73" max="73" width="9.125" style="54" customWidth="1"/>
    <col min="74" max="74" width="14.875" style="54" bestFit="1" customWidth="1"/>
    <col min="75" max="16384" width="9.125" style="54" customWidth="1"/>
  </cols>
  <sheetData>
    <row r="1" spans="1:72" ht="18" customHeight="1">
      <c r="A1" s="437" t="s">
        <v>101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437"/>
      <c r="AU1" s="437"/>
      <c r="AV1" s="437"/>
      <c r="AW1" s="437"/>
      <c r="AX1" s="437"/>
      <c r="AY1" s="437"/>
      <c r="AZ1" s="437"/>
      <c r="BA1" s="437"/>
      <c r="BB1" s="437"/>
      <c r="BC1" s="437"/>
      <c r="BD1" s="437"/>
      <c r="BE1" s="437"/>
      <c r="BF1" s="437"/>
      <c r="BG1" s="437"/>
      <c r="BH1" s="437"/>
      <c r="BI1" s="437"/>
      <c r="BJ1" s="437"/>
      <c r="BK1" s="437"/>
      <c r="BL1" s="437"/>
      <c r="BM1" s="437"/>
      <c r="BN1" s="437"/>
      <c r="BO1" s="437"/>
      <c r="BP1" s="437"/>
      <c r="BQ1" s="437"/>
      <c r="BR1" s="437"/>
      <c r="BS1" s="437"/>
      <c r="BT1" s="438"/>
    </row>
    <row r="2" spans="1:72" ht="12.75" customHeight="1" thickBo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AT2" s="437"/>
      <c r="AU2" s="437"/>
      <c r="AV2" s="437"/>
      <c r="AW2" s="437"/>
      <c r="AX2" s="437"/>
      <c r="AY2" s="437"/>
      <c r="AZ2" s="437"/>
      <c r="BA2" s="437"/>
      <c r="BB2" s="437"/>
      <c r="BC2" s="437"/>
      <c r="BD2" s="437"/>
      <c r="BE2" s="437"/>
      <c r="BF2" s="437"/>
      <c r="BG2" s="437"/>
      <c r="BH2" s="437"/>
      <c r="BI2" s="437"/>
      <c r="BJ2" s="437"/>
      <c r="BK2" s="437"/>
      <c r="BL2" s="437"/>
      <c r="BM2" s="437"/>
      <c r="BN2" s="437"/>
      <c r="BO2" s="437"/>
      <c r="BP2" s="437"/>
      <c r="BQ2" s="437"/>
      <c r="BR2" s="437"/>
      <c r="BS2" s="437"/>
      <c r="BT2" s="438"/>
    </row>
    <row r="3" spans="1:72" ht="18.75" customHeight="1" hidden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39"/>
      <c r="AP3" s="439"/>
      <c r="AQ3" s="439"/>
      <c r="AR3" s="439"/>
      <c r="AS3" s="439"/>
      <c r="AT3" s="439"/>
      <c r="AU3" s="439"/>
      <c r="AV3" s="439"/>
      <c r="AW3" s="439"/>
      <c r="AX3" s="439"/>
      <c r="AY3" s="439"/>
      <c r="AZ3" s="439"/>
      <c r="BA3" s="439"/>
      <c r="BB3" s="439"/>
      <c r="BC3" s="439"/>
      <c r="BD3" s="439"/>
      <c r="BE3" s="439"/>
      <c r="BF3" s="439"/>
      <c r="BG3" s="439"/>
      <c r="BH3" s="439"/>
      <c r="BI3" s="439"/>
      <c r="BJ3" s="439"/>
      <c r="BK3" s="439"/>
      <c r="BL3" s="439"/>
      <c r="BM3" s="439"/>
      <c r="BN3" s="439"/>
      <c r="BO3" s="439"/>
      <c r="BP3" s="439"/>
      <c r="BQ3" s="439"/>
      <c r="BR3" s="439"/>
      <c r="BS3" s="439"/>
      <c r="BT3" s="438"/>
    </row>
    <row r="4" spans="1:72" ht="18.75" customHeight="1" thickBot="1">
      <c r="A4" s="425" t="s">
        <v>1</v>
      </c>
      <c r="B4" s="427" t="s">
        <v>0</v>
      </c>
      <c r="C4" s="429" t="s">
        <v>58</v>
      </c>
      <c r="D4" s="427" t="s">
        <v>85</v>
      </c>
      <c r="E4" s="440" t="s">
        <v>86</v>
      </c>
      <c r="F4" s="431" t="s">
        <v>51</v>
      </c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3"/>
      <c r="R4" s="434" t="s">
        <v>59</v>
      </c>
      <c r="S4" s="406" t="s">
        <v>52</v>
      </c>
      <c r="T4" s="431" t="s">
        <v>56</v>
      </c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3"/>
      <c r="BA4" s="404" t="s">
        <v>62</v>
      </c>
      <c r="BB4" s="422" t="s">
        <v>87</v>
      </c>
      <c r="BC4" s="404" t="s">
        <v>63</v>
      </c>
      <c r="BD4" s="414" t="s">
        <v>88</v>
      </c>
      <c r="BE4" s="404" t="s">
        <v>64</v>
      </c>
      <c r="BF4" s="423" t="s">
        <v>89</v>
      </c>
      <c r="BG4" s="404" t="s">
        <v>65</v>
      </c>
      <c r="BH4" s="414" t="s">
        <v>90</v>
      </c>
      <c r="BI4" s="404" t="s">
        <v>66</v>
      </c>
      <c r="BJ4" s="414" t="s">
        <v>91</v>
      </c>
      <c r="BK4" s="404" t="s">
        <v>67</v>
      </c>
      <c r="BL4" s="420" t="s">
        <v>92</v>
      </c>
      <c r="BM4" s="404" t="s">
        <v>68</v>
      </c>
      <c r="BN4" s="408" t="s">
        <v>93</v>
      </c>
      <c r="BO4" s="404" t="s">
        <v>69</v>
      </c>
      <c r="BP4" s="410" t="s">
        <v>94</v>
      </c>
      <c r="BQ4" s="404" t="s">
        <v>71</v>
      </c>
      <c r="BR4" s="412" t="s">
        <v>95</v>
      </c>
      <c r="BS4" s="404" t="s">
        <v>70</v>
      </c>
      <c r="BT4" s="406" t="s">
        <v>3</v>
      </c>
    </row>
    <row r="5" spans="1:72" ht="142.5" thickBot="1">
      <c r="A5" s="426"/>
      <c r="B5" s="428"/>
      <c r="C5" s="430"/>
      <c r="D5" s="428"/>
      <c r="E5" s="428"/>
      <c r="F5" s="56" t="s">
        <v>57</v>
      </c>
      <c r="G5" s="55" t="s">
        <v>41</v>
      </c>
      <c r="H5" s="55" t="s">
        <v>38</v>
      </c>
      <c r="I5" s="55" t="s">
        <v>39</v>
      </c>
      <c r="J5" s="55" t="s">
        <v>40</v>
      </c>
      <c r="K5" s="55" t="s">
        <v>73</v>
      </c>
      <c r="L5" s="55" t="s">
        <v>72</v>
      </c>
      <c r="M5" s="55" t="s">
        <v>9</v>
      </c>
      <c r="N5" s="55" t="s">
        <v>44</v>
      </c>
      <c r="O5" s="55" t="s">
        <v>43</v>
      </c>
      <c r="P5" s="57" t="s">
        <v>42</v>
      </c>
      <c r="Q5" s="58" t="s">
        <v>53</v>
      </c>
      <c r="R5" s="435"/>
      <c r="S5" s="407"/>
      <c r="T5" s="59" t="s">
        <v>60</v>
      </c>
      <c r="U5" s="60" t="s">
        <v>74</v>
      </c>
      <c r="V5" s="61" t="s">
        <v>2</v>
      </c>
      <c r="W5" s="55" t="s">
        <v>13</v>
      </c>
      <c r="X5" s="55" t="s">
        <v>14</v>
      </c>
      <c r="Y5" s="55" t="s">
        <v>15</v>
      </c>
      <c r="Z5" s="55" t="s">
        <v>79</v>
      </c>
      <c r="AA5" s="55" t="s">
        <v>10</v>
      </c>
      <c r="AB5" s="55" t="s">
        <v>16</v>
      </c>
      <c r="AC5" s="55" t="s">
        <v>17</v>
      </c>
      <c r="AD5" s="55" t="s">
        <v>18</v>
      </c>
      <c r="AE5" s="55" t="s">
        <v>19</v>
      </c>
      <c r="AF5" s="55" t="s">
        <v>20</v>
      </c>
      <c r="AG5" s="55" t="s">
        <v>21</v>
      </c>
      <c r="AH5" s="55" t="s">
        <v>78</v>
      </c>
      <c r="AI5" s="55" t="s">
        <v>27</v>
      </c>
      <c r="AJ5" s="55" t="s">
        <v>28</v>
      </c>
      <c r="AK5" s="55" t="s">
        <v>29</v>
      </c>
      <c r="AL5" s="55" t="s">
        <v>30</v>
      </c>
      <c r="AM5" s="55" t="s">
        <v>31</v>
      </c>
      <c r="AN5" s="55" t="s">
        <v>32</v>
      </c>
      <c r="AO5" s="55" t="s">
        <v>23</v>
      </c>
      <c r="AP5" s="55" t="s">
        <v>24</v>
      </c>
      <c r="AQ5" s="55" t="s">
        <v>25</v>
      </c>
      <c r="AR5" s="55" t="s">
        <v>11</v>
      </c>
      <c r="AS5" s="55" t="s">
        <v>12</v>
      </c>
      <c r="AT5" s="55" t="s">
        <v>46</v>
      </c>
      <c r="AU5" s="55" t="s">
        <v>47</v>
      </c>
      <c r="AV5" s="55" t="s">
        <v>48</v>
      </c>
      <c r="AW5" s="55" t="s">
        <v>49</v>
      </c>
      <c r="AX5" s="55" t="s">
        <v>50</v>
      </c>
      <c r="AY5" s="62" t="s">
        <v>26</v>
      </c>
      <c r="AZ5" s="58" t="s">
        <v>55</v>
      </c>
      <c r="BA5" s="405"/>
      <c r="BB5" s="422"/>
      <c r="BC5" s="405"/>
      <c r="BD5" s="415"/>
      <c r="BE5" s="405"/>
      <c r="BF5" s="424"/>
      <c r="BG5" s="405"/>
      <c r="BH5" s="415"/>
      <c r="BI5" s="436"/>
      <c r="BJ5" s="415"/>
      <c r="BK5" s="405"/>
      <c r="BL5" s="421"/>
      <c r="BM5" s="405"/>
      <c r="BN5" s="409"/>
      <c r="BO5" s="405"/>
      <c r="BP5" s="411"/>
      <c r="BQ5" s="405"/>
      <c r="BR5" s="413"/>
      <c r="BS5" s="405"/>
      <c r="BT5" s="407"/>
    </row>
    <row r="6" spans="1:72" ht="15.75">
      <c r="A6" s="83">
        <v>18</v>
      </c>
      <c r="B6" s="83" t="s">
        <v>7</v>
      </c>
      <c r="C6" s="84">
        <f>292518+64355</f>
        <v>356873</v>
      </c>
      <c r="D6" s="85">
        <f>(186010.12+56070.23)*0.84578</f>
        <v>204746.718423</v>
      </c>
      <c r="E6" s="85">
        <f>(40922.23+11403.54)*0.8448</f>
        <v>44204.810496000006</v>
      </c>
      <c r="F6" s="86">
        <f>2238*1.774868</f>
        <v>3972.154584</v>
      </c>
      <c r="G6" s="87">
        <v>722.12</v>
      </c>
      <c r="H6" s="87"/>
      <c r="I6" s="66"/>
      <c r="J6" s="87"/>
      <c r="K6" s="87"/>
      <c r="L6" s="87"/>
      <c r="M6" s="87"/>
      <c r="N6" s="87"/>
      <c r="O6" s="87"/>
      <c r="P6" s="88"/>
      <c r="Q6" s="88">
        <f>SUM(G6:P6)</f>
        <v>722.12</v>
      </c>
      <c r="R6" s="89">
        <f>11603*1.45</f>
        <v>16824.35</v>
      </c>
      <c r="S6" s="318">
        <v>10621.64</v>
      </c>
      <c r="T6" s="91">
        <f>1889.5875*0.94731</f>
        <v>1790.025134625</v>
      </c>
      <c r="U6" s="92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>
        <v>247.52</v>
      </c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4"/>
      <c r="AZ6" s="94">
        <f>SUM(U6:AY6)</f>
        <v>247.52</v>
      </c>
      <c r="BA6" s="95">
        <v>500</v>
      </c>
      <c r="BB6" s="96"/>
      <c r="BC6" s="97"/>
      <c r="BD6" s="98">
        <f>20505.49*0.83243</f>
        <v>17069.385040700003</v>
      </c>
      <c r="BE6" s="320">
        <f>387*0.98509</f>
        <v>381.22983</v>
      </c>
      <c r="BF6" s="87">
        <f>180.36*1.01476</f>
        <v>183.02211360000004</v>
      </c>
      <c r="BG6" s="97">
        <f>6740*1.03723</f>
        <v>6990.930200000001</v>
      </c>
      <c r="BH6" s="87">
        <f>8647.14*1.240825</f>
        <v>10729.5874905</v>
      </c>
      <c r="BI6" s="93"/>
      <c r="BJ6" s="94"/>
      <c r="BK6" s="99"/>
      <c r="BL6" s="90"/>
      <c r="BM6" s="78">
        <v>1147.9451999999999</v>
      </c>
      <c r="BN6" s="95">
        <v>1060</v>
      </c>
      <c r="BO6" s="100"/>
      <c r="BP6" s="95"/>
      <c r="BQ6" s="95"/>
      <c r="BR6" s="79"/>
      <c r="BS6" s="297">
        <f>C6+F6+R6+T6+BA6+BC6+BE6+BG6+BI6+BK6+BM6+BO6+BQ6</f>
        <v>388479.634948625</v>
      </c>
      <c r="BT6" s="338">
        <f>D6+E6+Q6+S6+AZ6+BB6+BD6+BF6+BH6+BJ6+BL6+BN6+BP6+BR6</f>
        <v>289584.8035638</v>
      </c>
    </row>
    <row r="7" spans="25:59" ht="15.75">
      <c r="Y7" s="293">
        <v>8846.35</v>
      </c>
      <c r="BF7" s="296"/>
      <c r="BG7" s="296"/>
    </row>
  </sheetData>
  <sheetProtection/>
  <mergeCells count="30">
    <mergeCell ref="A1:BT3"/>
    <mergeCell ref="A4:A5"/>
    <mergeCell ref="B4:B5"/>
    <mergeCell ref="C4:C5"/>
    <mergeCell ref="D4:D5"/>
    <mergeCell ref="E4:E5"/>
    <mergeCell ref="F4:Q4"/>
    <mergeCell ref="R4:R5"/>
    <mergeCell ref="S4:S5"/>
    <mergeCell ref="T4:AZ4"/>
    <mergeCell ref="BA4:BA5"/>
    <mergeCell ref="BB4:BB5"/>
    <mergeCell ref="BC4:BC5"/>
    <mergeCell ref="BD4:BD5"/>
    <mergeCell ref="BE4:BE5"/>
    <mergeCell ref="BF4:BF5"/>
    <mergeCell ref="BG4:BG5"/>
    <mergeCell ref="BH4:BH5"/>
    <mergeCell ref="BI4:BI5"/>
    <mergeCell ref="BJ4:BJ5"/>
    <mergeCell ref="BK4:BK5"/>
    <mergeCell ref="BL4:BL5"/>
    <mergeCell ref="BS4:BS5"/>
    <mergeCell ref="BT4:BT5"/>
    <mergeCell ref="BM4:BM5"/>
    <mergeCell ref="BN4:BN5"/>
    <mergeCell ref="BO4:BO5"/>
    <mergeCell ref="BP4:BP5"/>
    <mergeCell ref="BQ4:BQ5"/>
    <mergeCell ref="BR4:BR5"/>
  </mergeCells>
  <printOptions horizontalCentered="1"/>
  <pageMargins left="0.19" right="0.2" top="0.36" bottom="0.1968503937007874" header="0.2" footer="0.5118110236220472"/>
  <pageSetup horizontalDpi="600" verticalDpi="600" orientation="portrait" paperSize="9" scale="45" r:id="rId1"/>
  <colBreaks count="3" manualBreakCount="3">
    <brk id="32" max="69" man="1"/>
    <brk id="52" max="69" man="1"/>
    <brk id="58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BT8"/>
  <sheetViews>
    <sheetView view="pageBreakPreview" zoomScaleNormal="50" zoomScaleSheetLayoutView="100" zoomScalePageLayoutView="0" workbookViewId="0" topLeftCell="A1">
      <pane xSplit="3" ySplit="5" topLeftCell="AX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:BT38"/>
    </sheetView>
  </sheetViews>
  <sheetFormatPr defaultColWidth="9.00390625" defaultRowHeight="12.75"/>
  <cols>
    <col min="1" max="1" width="5.00390625" style="293" customWidth="1"/>
    <col min="2" max="2" width="38.375" style="293" customWidth="1"/>
    <col min="3" max="3" width="17.125" style="293" hidden="1" customWidth="1"/>
    <col min="4" max="4" width="15.375" style="293" customWidth="1"/>
    <col min="5" max="5" width="15.25390625" style="293" customWidth="1"/>
    <col min="6" max="6" width="17.375" style="293" hidden="1" customWidth="1"/>
    <col min="7" max="8" width="11.625" style="293" customWidth="1"/>
    <col min="9" max="9" width="14.375" style="293" customWidth="1"/>
    <col min="10" max="10" width="12.625" style="293" customWidth="1"/>
    <col min="11" max="12" width="13.875" style="293" customWidth="1"/>
    <col min="13" max="13" width="12.25390625" style="293" customWidth="1"/>
    <col min="14" max="14" width="12.125" style="293" customWidth="1"/>
    <col min="15" max="15" width="11.625" style="293" customWidth="1"/>
    <col min="16" max="16" width="14.25390625" style="295" customWidth="1"/>
    <col min="17" max="17" width="13.00390625" style="295" customWidth="1"/>
    <col min="18" max="18" width="14.25390625" style="295" hidden="1" customWidth="1"/>
    <col min="19" max="19" width="15.75390625" style="293" customWidth="1"/>
    <col min="20" max="20" width="15.75390625" style="293" hidden="1" customWidth="1"/>
    <col min="21" max="21" width="12.75390625" style="293" customWidth="1"/>
    <col min="22" max="22" width="11.125" style="293" customWidth="1"/>
    <col min="23" max="23" width="12.625" style="293" customWidth="1"/>
    <col min="24" max="24" width="13.00390625" style="293" customWidth="1"/>
    <col min="25" max="25" width="9.875" style="293" customWidth="1"/>
    <col min="26" max="26" width="12.00390625" style="293" customWidth="1"/>
    <col min="27" max="27" width="9.875" style="293" customWidth="1"/>
    <col min="28" max="28" width="10.375" style="293" customWidth="1"/>
    <col min="29" max="29" width="9.875" style="293" customWidth="1"/>
    <col min="30" max="30" width="10.875" style="293" customWidth="1"/>
    <col min="31" max="31" width="9.875" style="293" customWidth="1"/>
    <col min="32" max="32" width="11.125" style="293" customWidth="1"/>
    <col min="33" max="33" width="9.875" style="293" customWidth="1"/>
    <col min="34" max="34" width="11.00390625" style="293" customWidth="1"/>
    <col min="35" max="35" width="10.875" style="293" customWidth="1"/>
    <col min="36" max="36" width="10.75390625" style="293" customWidth="1"/>
    <col min="37" max="38" width="9.875" style="293" customWidth="1"/>
    <col min="39" max="39" width="12.75390625" style="293" customWidth="1"/>
    <col min="40" max="40" width="16.25390625" style="293" customWidth="1"/>
    <col min="41" max="41" width="9.875" style="293" customWidth="1"/>
    <col min="42" max="42" width="11.625" style="293" customWidth="1"/>
    <col min="43" max="43" width="10.875" style="293" customWidth="1"/>
    <col min="44" max="44" width="12.25390625" style="293" customWidth="1"/>
    <col min="45" max="48" width="10.625" style="293" customWidth="1"/>
    <col min="49" max="49" width="11.00390625" style="293" customWidth="1"/>
    <col min="50" max="50" width="12.25390625" style="293" customWidth="1"/>
    <col min="51" max="51" width="9.875" style="293" customWidth="1"/>
    <col min="52" max="52" width="12.00390625" style="293" customWidth="1"/>
    <col min="53" max="53" width="16.75390625" style="293" hidden="1" customWidth="1"/>
    <col min="54" max="54" width="13.00390625" style="293" customWidth="1"/>
    <col min="55" max="55" width="16.875" style="293" hidden="1" customWidth="1"/>
    <col min="56" max="56" width="14.625" style="293" customWidth="1"/>
    <col min="57" max="57" width="16.625" style="293" hidden="1" customWidth="1"/>
    <col min="58" max="58" width="13.00390625" style="293" customWidth="1"/>
    <col min="59" max="59" width="17.375" style="293" hidden="1" customWidth="1"/>
    <col min="60" max="60" width="14.875" style="293" customWidth="1"/>
    <col min="61" max="61" width="16.875" style="293" hidden="1" customWidth="1"/>
    <col min="62" max="62" width="14.00390625" style="293" customWidth="1"/>
    <col min="63" max="63" width="18.00390625" style="293" hidden="1" customWidth="1"/>
    <col min="64" max="64" width="14.625" style="293" customWidth="1"/>
    <col min="65" max="65" width="17.375" style="293" hidden="1" customWidth="1"/>
    <col min="66" max="66" width="12.25390625" style="293" customWidth="1"/>
    <col min="67" max="67" width="16.875" style="293" hidden="1" customWidth="1"/>
    <col min="68" max="68" width="14.25390625" style="293" customWidth="1"/>
    <col min="69" max="69" width="14.25390625" style="293" hidden="1" customWidth="1"/>
    <col min="70" max="70" width="14.25390625" style="293" customWidth="1"/>
    <col min="71" max="71" width="16.875" style="293" hidden="1" customWidth="1"/>
    <col min="72" max="72" width="17.75390625" style="293" customWidth="1"/>
    <col min="73" max="16384" width="9.125" style="54" customWidth="1"/>
  </cols>
  <sheetData>
    <row r="1" spans="1:72" ht="18" customHeight="1">
      <c r="A1" s="437" t="s">
        <v>102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437"/>
      <c r="AU1" s="437"/>
      <c r="AV1" s="437"/>
      <c r="AW1" s="437"/>
      <c r="AX1" s="437"/>
      <c r="AY1" s="437"/>
      <c r="AZ1" s="437"/>
      <c r="BA1" s="437"/>
      <c r="BB1" s="437"/>
      <c r="BC1" s="437"/>
      <c r="BD1" s="437"/>
      <c r="BE1" s="437"/>
      <c r="BF1" s="437"/>
      <c r="BG1" s="437"/>
      <c r="BH1" s="437"/>
      <c r="BI1" s="437"/>
      <c r="BJ1" s="437"/>
      <c r="BK1" s="437"/>
      <c r="BL1" s="437"/>
      <c r="BM1" s="437"/>
      <c r="BN1" s="437"/>
      <c r="BO1" s="437"/>
      <c r="BP1" s="437"/>
      <c r="BQ1" s="437"/>
      <c r="BR1" s="437"/>
      <c r="BS1" s="437"/>
      <c r="BT1" s="438"/>
    </row>
    <row r="2" spans="1:72" ht="12.75" customHeight="1" thickBo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AT2" s="437"/>
      <c r="AU2" s="437"/>
      <c r="AV2" s="437"/>
      <c r="AW2" s="437"/>
      <c r="AX2" s="437"/>
      <c r="AY2" s="437"/>
      <c r="AZ2" s="437"/>
      <c r="BA2" s="437"/>
      <c r="BB2" s="437"/>
      <c r="BC2" s="437"/>
      <c r="BD2" s="437"/>
      <c r="BE2" s="437"/>
      <c r="BF2" s="437"/>
      <c r="BG2" s="437"/>
      <c r="BH2" s="437"/>
      <c r="BI2" s="437"/>
      <c r="BJ2" s="437"/>
      <c r="BK2" s="437"/>
      <c r="BL2" s="437"/>
      <c r="BM2" s="437"/>
      <c r="BN2" s="437"/>
      <c r="BO2" s="437"/>
      <c r="BP2" s="437"/>
      <c r="BQ2" s="437"/>
      <c r="BR2" s="437"/>
      <c r="BS2" s="437"/>
      <c r="BT2" s="438"/>
    </row>
    <row r="3" spans="1:72" ht="18.75" customHeight="1" hidden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39"/>
      <c r="AP3" s="439"/>
      <c r="AQ3" s="439"/>
      <c r="AR3" s="439"/>
      <c r="AS3" s="439"/>
      <c r="AT3" s="439"/>
      <c r="AU3" s="439"/>
      <c r="AV3" s="439"/>
      <c r="AW3" s="439"/>
      <c r="AX3" s="439"/>
      <c r="AY3" s="439"/>
      <c r="AZ3" s="439"/>
      <c r="BA3" s="439"/>
      <c r="BB3" s="439"/>
      <c r="BC3" s="439"/>
      <c r="BD3" s="439"/>
      <c r="BE3" s="439"/>
      <c r="BF3" s="439"/>
      <c r="BG3" s="439"/>
      <c r="BH3" s="439"/>
      <c r="BI3" s="439"/>
      <c r="BJ3" s="439"/>
      <c r="BK3" s="439"/>
      <c r="BL3" s="439"/>
      <c r="BM3" s="439"/>
      <c r="BN3" s="439"/>
      <c r="BO3" s="439"/>
      <c r="BP3" s="439"/>
      <c r="BQ3" s="439"/>
      <c r="BR3" s="439"/>
      <c r="BS3" s="439"/>
      <c r="BT3" s="438"/>
    </row>
    <row r="4" spans="1:72" ht="18.75" customHeight="1" thickBot="1">
      <c r="A4" s="425" t="s">
        <v>1</v>
      </c>
      <c r="B4" s="427" t="s">
        <v>0</v>
      </c>
      <c r="C4" s="429" t="s">
        <v>58</v>
      </c>
      <c r="D4" s="427" t="s">
        <v>85</v>
      </c>
      <c r="E4" s="440" t="s">
        <v>86</v>
      </c>
      <c r="F4" s="431" t="s">
        <v>51</v>
      </c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3"/>
      <c r="R4" s="434" t="s">
        <v>59</v>
      </c>
      <c r="S4" s="406" t="s">
        <v>52</v>
      </c>
      <c r="T4" s="431" t="s">
        <v>56</v>
      </c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3"/>
      <c r="BA4" s="416" t="s">
        <v>62</v>
      </c>
      <c r="BB4" s="410" t="s">
        <v>87</v>
      </c>
      <c r="BC4" s="418" t="s">
        <v>63</v>
      </c>
      <c r="BD4" s="414" t="s">
        <v>88</v>
      </c>
      <c r="BE4" s="416" t="s">
        <v>64</v>
      </c>
      <c r="BF4" s="423" t="s">
        <v>89</v>
      </c>
      <c r="BG4" s="418" t="s">
        <v>65</v>
      </c>
      <c r="BH4" s="412" t="s">
        <v>90</v>
      </c>
      <c r="BI4" s="416" t="s">
        <v>66</v>
      </c>
      <c r="BJ4" s="414" t="s">
        <v>91</v>
      </c>
      <c r="BK4" s="418" t="s">
        <v>67</v>
      </c>
      <c r="BL4" s="420" t="s">
        <v>92</v>
      </c>
      <c r="BM4" s="404" t="s">
        <v>68</v>
      </c>
      <c r="BN4" s="408" t="s">
        <v>93</v>
      </c>
      <c r="BO4" s="404" t="s">
        <v>69</v>
      </c>
      <c r="BP4" s="410" t="s">
        <v>94</v>
      </c>
      <c r="BQ4" s="404" t="s">
        <v>71</v>
      </c>
      <c r="BR4" s="412" t="s">
        <v>95</v>
      </c>
      <c r="BS4" s="404" t="s">
        <v>70</v>
      </c>
      <c r="BT4" s="406" t="s">
        <v>3</v>
      </c>
    </row>
    <row r="5" spans="1:72" ht="142.5" thickBot="1">
      <c r="A5" s="426"/>
      <c r="B5" s="428"/>
      <c r="C5" s="430"/>
      <c r="D5" s="428"/>
      <c r="E5" s="428"/>
      <c r="F5" s="56" t="s">
        <v>57</v>
      </c>
      <c r="G5" s="55" t="s">
        <v>41</v>
      </c>
      <c r="H5" s="55" t="s">
        <v>38</v>
      </c>
      <c r="I5" s="55" t="s">
        <v>39</v>
      </c>
      <c r="J5" s="55" t="s">
        <v>40</v>
      </c>
      <c r="K5" s="55" t="s">
        <v>73</v>
      </c>
      <c r="L5" s="55" t="s">
        <v>72</v>
      </c>
      <c r="M5" s="55" t="s">
        <v>9</v>
      </c>
      <c r="N5" s="55" t="s">
        <v>44</v>
      </c>
      <c r="O5" s="55" t="s">
        <v>43</v>
      </c>
      <c r="P5" s="57" t="s">
        <v>42</v>
      </c>
      <c r="Q5" s="58" t="s">
        <v>53</v>
      </c>
      <c r="R5" s="435"/>
      <c r="S5" s="407"/>
      <c r="T5" s="59" t="s">
        <v>60</v>
      </c>
      <c r="U5" s="60" t="s">
        <v>74</v>
      </c>
      <c r="V5" s="61" t="s">
        <v>2</v>
      </c>
      <c r="W5" s="55" t="s">
        <v>13</v>
      </c>
      <c r="X5" s="55" t="s">
        <v>14</v>
      </c>
      <c r="Y5" s="55" t="s">
        <v>15</v>
      </c>
      <c r="Z5" s="55" t="s">
        <v>45</v>
      </c>
      <c r="AA5" s="55" t="s">
        <v>10</v>
      </c>
      <c r="AB5" s="55" t="s">
        <v>16</v>
      </c>
      <c r="AC5" s="55" t="s">
        <v>17</v>
      </c>
      <c r="AD5" s="55" t="s">
        <v>18</v>
      </c>
      <c r="AE5" s="55" t="s">
        <v>19</v>
      </c>
      <c r="AF5" s="55" t="s">
        <v>20</v>
      </c>
      <c r="AG5" s="55" t="s">
        <v>21</v>
      </c>
      <c r="AH5" s="55" t="s">
        <v>22</v>
      </c>
      <c r="AI5" s="55" t="s">
        <v>27</v>
      </c>
      <c r="AJ5" s="55" t="s">
        <v>28</v>
      </c>
      <c r="AK5" s="55" t="s">
        <v>29</v>
      </c>
      <c r="AL5" s="55" t="s">
        <v>30</v>
      </c>
      <c r="AM5" s="55" t="s">
        <v>31</v>
      </c>
      <c r="AN5" s="55" t="s">
        <v>32</v>
      </c>
      <c r="AO5" s="55" t="s">
        <v>23</v>
      </c>
      <c r="AP5" s="55" t="s">
        <v>24</v>
      </c>
      <c r="AQ5" s="55" t="s">
        <v>25</v>
      </c>
      <c r="AR5" s="55" t="s">
        <v>11</v>
      </c>
      <c r="AS5" s="55" t="s">
        <v>12</v>
      </c>
      <c r="AT5" s="55" t="s">
        <v>46</v>
      </c>
      <c r="AU5" s="55" t="s">
        <v>47</v>
      </c>
      <c r="AV5" s="55" t="s">
        <v>48</v>
      </c>
      <c r="AW5" s="55" t="s">
        <v>49</v>
      </c>
      <c r="AX5" s="55" t="s">
        <v>50</v>
      </c>
      <c r="AY5" s="62" t="s">
        <v>26</v>
      </c>
      <c r="AZ5" s="58" t="s">
        <v>55</v>
      </c>
      <c r="BA5" s="417"/>
      <c r="BB5" s="411"/>
      <c r="BC5" s="419"/>
      <c r="BD5" s="415"/>
      <c r="BE5" s="417"/>
      <c r="BF5" s="424"/>
      <c r="BG5" s="419"/>
      <c r="BH5" s="413"/>
      <c r="BI5" s="417"/>
      <c r="BJ5" s="415"/>
      <c r="BK5" s="419"/>
      <c r="BL5" s="421"/>
      <c r="BM5" s="405"/>
      <c r="BN5" s="409"/>
      <c r="BO5" s="405"/>
      <c r="BP5" s="411"/>
      <c r="BQ5" s="405"/>
      <c r="BR5" s="413"/>
      <c r="BS5" s="405"/>
      <c r="BT5" s="407"/>
    </row>
    <row r="6" spans="1:72" ht="15.75">
      <c r="A6" s="83">
        <v>18</v>
      </c>
      <c r="B6" s="83" t="s">
        <v>7</v>
      </c>
      <c r="C6" s="84">
        <f>(456273+100380)*0.99976</f>
        <v>556519.40328</v>
      </c>
      <c r="D6" s="85">
        <f>(51013.12+361469.72)*1.109342</f>
        <v>457584.53869128</v>
      </c>
      <c r="E6" s="85">
        <f>(10067.64+79523.34)*1.125294</f>
        <v>100816.19224812</v>
      </c>
      <c r="F6" s="86">
        <f>1915*4.478624</f>
        <v>8576.56496</v>
      </c>
      <c r="G6" s="87">
        <v>37.44</v>
      </c>
      <c r="H6" s="87"/>
      <c r="I6" s="66"/>
      <c r="J6" s="87"/>
      <c r="K6" s="87"/>
      <c r="L6" s="87"/>
      <c r="M6" s="66">
        <v>740.43</v>
      </c>
      <c r="N6" s="87"/>
      <c r="O6" s="87"/>
      <c r="P6" s="88"/>
      <c r="Q6" s="88">
        <f>SUM(G6:P6)</f>
        <v>777.8699999999999</v>
      </c>
      <c r="R6" s="89">
        <f>19858*1.012243</f>
        <v>20101.121494</v>
      </c>
      <c r="S6" s="318">
        <v>23638.12</v>
      </c>
      <c r="T6" s="91">
        <f>2477*1.58117</f>
        <v>3916.55809</v>
      </c>
      <c r="U6" s="92">
        <v>63.83</v>
      </c>
      <c r="V6" s="93"/>
      <c r="W6" s="93"/>
      <c r="X6" s="93"/>
      <c r="Y6" s="93"/>
      <c r="Z6" s="93"/>
      <c r="AA6" s="93"/>
      <c r="AB6" s="93"/>
      <c r="AC6" s="93"/>
      <c r="AD6" s="64">
        <v>4282.3</v>
      </c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71">
        <v>1902.23</v>
      </c>
      <c r="AW6" s="93">
        <v>600.09</v>
      </c>
      <c r="AX6" s="93"/>
      <c r="AY6" s="94"/>
      <c r="AZ6" s="94">
        <f>SUM(U6:AY6)</f>
        <v>6848.450000000001</v>
      </c>
      <c r="BA6" s="89">
        <f>500*4.64594</f>
        <v>2322.9700000000003</v>
      </c>
      <c r="BB6" s="93"/>
      <c r="BC6" s="340">
        <f>127837.055122*1.019484</f>
        <v>130327.83230399706</v>
      </c>
      <c r="BD6" s="98">
        <f>130327.832303997*1.1</f>
        <v>143360.6155343967</v>
      </c>
      <c r="BE6" s="97">
        <f>381.22983*0.89487</f>
        <v>341.1511379721</v>
      </c>
      <c r="BF6" s="87"/>
      <c r="BG6" s="97">
        <f>3370*1.073192</f>
        <v>3616.6570399999996</v>
      </c>
      <c r="BH6" s="341"/>
      <c r="BI6" s="99"/>
      <c r="BJ6" s="94"/>
      <c r="BK6" s="99"/>
      <c r="BL6" s="90"/>
      <c r="BM6" s="78">
        <f>1155*1.086923</f>
        <v>1255.3960650000001</v>
      </c>
      <c r="BN6" s="95"/>
      <c r="BO6" s="321"/>
      <c r="BP6" s="324"/>
      <c r="BQ6" s="101"/>
      <c r="BR6" s="93"/>
      <c r="BS6" s="337">
        <f>C6+F6+R6+T6+BA6+BC6+BE6+BG6+BI6+BK6+BM6+BO6+BQ6</f>
        <v>726977.6543709689</v>
      </c>
      <c r="BT6" s="82">
        <f>D6+E6+Q6+S6+AZ6+BB6+BD6+BF6+BH6+BJ6+BL6+BN6+BP6+BR6</f>
        <v>733025.7864737967</v>
      </c>
    </row>
    <row r="7" spans="16:18" ht="15.75">
      <c r="P7" s="294"/>
      <c r="Q7" s="294"/>
      <c r="R7" s="294"/>
    </row>
    <row r="8" spans="58:59" ht="15.75">
      <c r="BF8" s="296"/>
      <c r="BG8" s="296"/>
    </row>
  </sheetData>
  <sheetProtection/>
  <mergeCells count="30">
    <mergeCell ref="BS4:BS5"/>
    <mergeCell ref="BT4:BT5"/>
    <mergeCell ref="BM4:BM5"/>
    <mergeCell ref="BN4:BN5"/>
    <mergeCell ref="BO4:BO5"/>
    <mergeCell ref="BP4:BP5"/>
    <mergeCell ref="BQ4:BQ5"/>
    <mergeCell ref="BR4:BR5"/>
    <mergeCell ref="BG4:BG5"/>
    <mergeCell ref="BH4:BH5"/>
    <mergeCell ref="BI4:BI5"/>
    <mergeCell ref="BJ4:BJ5"/>
    <mergeCell ref="BK4:BK5"/>
    <mergeCell ref="BL4:BL5"/>
    <mergeCell ref="BA4:BA5"/>
    <mergeCell ref="BB4:BB5"/>
    <mergeCell ref="BC4:BC5"/>
    <mergeCell ref="BD4:BD5"/>
    <mergeCell ref="BE4:BE5"/>
    <mergeCell ref="BF4:BF5"/>
    <mergeCell ref="A1:BT3"/>
    <mergeCell ref="A4:A5"/>
    <mergeCell ref="B4:B5"/>
    <mergeCell ref="C4:C5"/>
    <mergeCell ref="D4:D5"/>
    <mergeCell ref="E4:E5"/>
    <mergeCell ref="F4:Q4"/>
    <mergeCell ref="R4:R5"/>
    <mergeCell ref="S4:S5"/>
    <mergeCell ref="T4:AZ4"/>
  </mergeCells>
  <printOptions horizontalCentered="1"/>
  <pageMargins left="0.19" right="0.2" top="0.36" bottom="0.1968503937007874" header="0.2" footer="0.5118110236220472"/>
  <pageSetup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BT8"/>
  <sheetViews>
    <sheetView zoomScalePageLayoutView="0" workbookViewId="0" topLeftCell="A4">
      <selection activeCell="A7" sqref="A7:BT38"/>
    </sheetView>
  </sheetViews>
  <sheetFormatPr defaultColWidth="9.00390625" defaultRowHeight="12.75"/>
  <cols>
    <col min="1" max="1" width="5.00390625" style="293" customWidth="1"/>
    <col min="2" max="2" width="38.375" style="293" customWidth="1"/>
    <col min="3" max="3" width="17.125" style="293" hidden="1" customWidth="1"/>
    <col min="4" max="4" width="15.375" style="293" customWidth="1"/>
    <col min="5" max="5" width="15.25390625" style="293" customWidth="1"/>
    <col min="6" max="6" width="17.375" style="293" hidden="1" customWidth="1"/>
    <col min="7" max="8" width="11.625" style="293" customWidth="1"/>
    <col min="9" max="9" width="14.375" style="293" customWidth="1"/>
    <col min="10" max="10" width="12.625" style="293" customWidth="1"/>
    <col min="11" max="12" width="13.875" style="293" customWidth="1"/>
    <col min="13" max="13" width="12.25390625" style="293" customWidth="1"/>
    <col min="14" max="14" width="11.00390625" style="293" customWidth="1"/>
    <col min="15" max="15" width="11.625" style="293" customWidth="1"/>
    <col min="16" max="16" width="14.25390625" style="295" customWidth="1"/>
    <col min="17" max="17" width="13.00390625" style="295" customWidth="1"/>
    <col min="18" max="18" width="14.25390625" style="295" hidden="1" customWidth="1"/>
    <col min="19" max="19" width="15.75390625" style="293" customWidth="1"/>
    <col min="20" max="20" width="15.75390625" style="293" hidden="1" customWidth="1"/>
    <col min="21" max="21" width="12.75390625" style="293" customWidth="1"/>
    <col min="22" max="22" width="11.125" style="293" customWidth="1"/>
    <col min="23" max="23" width="12.625" style="293" customWidth="1"/>
    <col min="24" max="24" width="13.00390625" style="293" customWidth="1"/>
    <col min="25" max="25" width="9.875" style="293" customWidth="1"/>
    <col min="26" max="26" width="12.00390625" style="293" customWidth="1"/>
    <col min="27" max="29" width="9.875" style="293" customWidth="1"/>
    <col min="30" max="30" width="11.375" style="293" customWidth="1"/>
    <col min="31" max="31" width="9.875" style="293" customWidth="1"/>
    <col min="32" max="32" width="11.125" style="293" customWidth="1"/>
    <col min="33" max="33" width="9.875" style="293" customWidth="1"/>
    <col min="34" max="34" width="12.25390625" style="293" customWidth="1"/>
    <col min="35" max="35" width="10.875" style="293" customWidth="1"/>
    <col min="36" max="36" width="10.75390625" style="293" customWidth="1"/>
    <col min="37" max="38" width="9.875" style="293" customWidth="1"/>
    <col min="39" max="39" width="12.75390625" style="293" customWidth="1"/>
    <col min="40" max="40" width="16.25390625" style="293" customWidth="1"/>
    <col min="41" max="41" width="9.875" style="293" customWidth="1"/>
    <col min="42" max="42" width="11.625" style="293" customWidth="1"/>
    <col min="43" max="43" width="10.875" style="293" customWidth="1"/>
    <col min="44" max="44" width="12.25390625" style="293" customWidth="1"/>
    <col min="45" max="48" width="10.625" style="293" customWidth="1"/>
    <col min="49" max="49" width="11.625" style="293" customWidth="1"/>
    <col min="50" max="50" width="12.25390625" style="293" customWidth="1"/>
    <col min="51" max="51" width="11.75390625" style="293" customWidth="1"/>
    <col min="52" max="52" width="12.00390625" style="293" customWidth="1"/>
    <col min="53" max="53" width="16.75390625" style="293" hidden="1" customWidth="1"/>
    <col min="54" max="54" width="12.00390625" style="293" customWidth="1"/>
    <col min="55" max="55" width="16.875" style="293" hidden="1" customWidth="1"/>
    <col min="56" max="56" width="14.625" style="293" customWidth="1"/>
    <col min="57" max="57" width="16.625" style="293" hidden="1" customWidth="1"/>
    <col min="58" max="58" width="13.00390625" style="293" customWidth="1"/>
    <col min="59" max="59" width="17.375" style="293" hidden="1" customWidth="1"/>
    <col min="60" max="60" width="14.125" style="293" customWidth="1"/>
    <col min="61" max="61" width="16.875" style="293" hidden="1" customWidth="1"/>
    <col min="62" max="62" width="14.00390625" style="293" customWidth="1"/>
    <col min="63" max="63" width="18.00390625" style="293" hidden="1" customWidth="1"/>
    <col min="64" max="64" width="14.625" style="293" customWidth="1"/>
    <col min="65" max="65" width="17.375" style="293" hidden="1" customWidth="1"/>
    <col min="66" max="66" width="12.25390625" style="293" customWidth="1"/>
    <col min="67" max="67" width="16.875" style="293" hidden="1" customWidth="1"/>
    <col min="68" max="68" width="14.25390625" style="293" customWidth="1"/>
    <col min="69" max="69" width="14.25390625" style="293" hidden="1" customWidth="1"/>
    <col min="70" max="70" width="14.25390625" style="293" customWidth="1"/>
    <col min="71" max="71" width="16.875" style="293" hidden="1" customWidth="1"/>
    <col min="72" max="72" width="17.75390625" style="293" customWidth="1"/>
    <col min="73" max="16384" width="9.125" style="54" customWidth="1"/>
  </cols>
  <sheetData>
    <row r="1" spans="1:72" ht="18" customHeight="1">
      <c r="A1" s="437" t="s">
        <v>103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437"/>
      <c r="AU1" s="437"/>
      <c r="AV1" s="437"/>
      <c r="AW1" s="437"/>
      <c r="AX1" s="437"/>
      <c r="AY1" s="437"/>
      <c r="AZ1" s="437"/>
      <c r="BA1" s="437"/>
      <c r="BB1" s="437"/>
      <c r="BC1" s="437"/>
      <c r="BD1" s="437"/>
      <c r="BE1" s="437"/>
      <c r="BF1" s="437"/>
      <c r="BG1" s="437"/>
      <c r="BH1" s="437"/>
      <c r="BI1" s="437"/>
      <c r="BJ1" s="437"/>
      <c r="BK1" s="437"/>
      <c r="BL1" s="437"/>
      <c r="BM1" s="437"/>
      <c r="BN1" s="437"/>
      <c r="BO1" s="437"/>
      <c r="BP1" s="437"/>
      <c r="BQ1" s="437"/>
      <c r="BR1" s="437"/>
      <c r="BS1" s="437"/>
      <c r="BT1" s="438"/>
    </row>
    <row r="2" spans="1:72" ht="12.75" customHeight="1" thickBo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AT2" s="437"/>
      <c r="AU2" s="437"/>
      <c r="AV2" s="437"/>
      <c r="AW2" s="437"/>
      <c r="AX2" s="437"/>
      <c r="AY2" s="437"/>
      <c r="AZ2" s="437"/>
      <c r="BA2" s="437"/>
      <c r="BB2" s="437"/>
      <c r="BC2" s="437"/>
      <c r="BD2" s="437"/>
      <c r="BE2" s="437"/>
      <c r="BF2" s="437"/>
      <c r="BG2" s="437"/>
      <c r="BH2" s="437"/>
      <c r="BI2" s="437"/>
      <c r="BJ2" s="437"/>
      <c r="BK2" s="437"/>
      <c r="BL2" s="437"/>
      <c r="BM2" s="437"/>
      <c r="BN2" s="437"/>
      <c r="BO2" s="437"/>
      <c r="BP2" s="437"/>
      <c r="BQ2" s="437"/>
      <c r="BR2" s="437"/>
      <c r="BS2" s="437"/>
      <c r="BT2" s="438"/>
    </row>
    <row r="3" spans="1:72" ht="18.75" customHeight="1" hidden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39"/>
      <c r="AP3" s="439"/>
      <c r="AQ3" s="439"/>
      <c r="AR3" s="439"/>
      <c r="AS3" s="439"/>
      <c r="AT3" s="439"/>
      <c r="AU3" s="439"/>
      <c r="AV3" s="439"/>
      <c r="AW3" s="439"/>
      <c r="AX3" s="439"/>
      <c r="AY3" s="439"/>
      <c r="AZ3" s="439"/>
      <c r="BA3" s="439"/>
      <c r="BB3" s="439"/>
      <c r="BC3" s="439"/>
      <c r="BD3" s="439"/>
      <c r="BE3" s="439"/>
      <c r="BF3" s="439"/>
      <c r="BG3" s="439"/>
      <c r="BH3" s="439"/>
      <c r="BI3" s="439"/>
      <c r="BJ3" s="439"/>
      <c r="BK3" s="439"/>
      <c r="BL3" s="439"/>
      <c r="BM3" s="439"/>
      <c r="BN3" s="439"/>
      <c r="BO3" s="439"/>
      <c r="BP3" s="439"/>
      <c r="BQ3" s="439"/>
      <c r="BR3" s="439"/>
      <c r="BS3" s="439"/>
      <c r="BT3" s="438"/>
    </row>
    <row r="4" spans="1:72" ht="18.75" customHeight="1" thickBot="1">
      <c r="A4" s="425" t="s">
        <v>1</v>
      </c>
      <c r="B4" s="427" t="s">
        <v>0</v>
      </c>
      <c r="C4" s="429" t="s">
        <v>58</v>
      </c>
      <c r="D4" s="427">
        <v>2111</v>
      </c>
      <c r="E4" s="440">
        <v>2120</v>
      </c>
      <c r="F4" s="431" t="s">
        <v>51</v>
      </c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3"/>
      <c r="R4" s="434" t="s">
        <v>59</v>
      </c>
      <c r="S4" s="406" t="s">
        <v>52</v>
      </c>
      <c r="T4" s="431" t="s">
        <v>56</v>
      </c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3"/>
      <c r="BA4" s="404" t="s">
        <v>62</v>
      </c>
      <c r="BB4" s="441">
        <v>2250</v>
      </c>
      <c r="BC4" s="404" t="s">
        <v>63</v>
      </c>
      <c r="BD4" s="414">
        <v>2271</v>
      </c>
      <c r="BE4" s="404" t="s">
        <v>64</v>
      </c>
      <c r="BF4" s="423">
        <v>2272</v>
      </c>
      <c r="BG4" s="404" t="s">
        <v>65</v>
      </c>
      <c r="BH4" s="414">
        <v>2273</v>
      </c>
      <c r="BI4" s="404" t="s">
        <v>66</v>
      </c>
      <c r="BJ4" s="414">
        <v>2274</v>
      </c>
      <c r="BK4" s="404" t="s">
        <v>67</v>
      </c>
      <c r="BL4" s="420">
        <v>2275</v>
      </c>
      <c r="BM4" s="404" t="s">
        <v>68</v>
      </c>
      <c r="BN4" s="412">
        <v>2282</v>
      </c>
      <c r="BO4" s="404" t="s">
        <v>69</v>
      </c>
      <c r="BP4" s="412">
        <v>2730</v>
      </c>
      <c r="BQ4" s="404" t="s">
        <v>71</v>
      </c>
      <c r="BR4" s="412">
        <v>2800</v>
      </c>
      <c r="BS4" s="404" t="s">
        <v>70</v>
      </c>
      <c r="BT4" s="406" t="s">
        <v>3</v>
      </c>
    </row>
    <row r="5" spans="1:72" ht="142.5" thickBot="1">
      <c r="A5" s="426"/>
      <c r="B5" s="428"/>
      <c r="C5" s="430"/>
      <c r="D5" s="428"/>
      <c r="E5" s="428"/>
      <c r="F5" s="56" t="s">
        <v>57</v>
      </c>
      <c r="G5" s="55" t="s">
        <v>41</v>
      </c>
      <c r="H5" s="55" t="s">
        <v>38</v>
      </c>
      <c r="I5" s="55" t="s">
        <v>39</v>
      </c>
      <c r="J5" s="55" t="s">
        <v>40</v>
      </c>
      <c r="K5" s="55" t="s">
        <v>73</v>
      </c>
      <c r="L5" s="55" t="s">
        <v>72</v>
      </c>
      <c r="M5" s="55" t="s">
        <v>9</v>
      </c>
      <c r="N5" s="55" t="s">
        <v>44</v>
      </c>
      <c r="O5" s="55" t="s">
        <v>43</v>
      </c>
      <c r="P5" s="57" t="s">
        <v>42</v>
      </c>
      <c r="Q5" s="58" t="s">
        <v>53</v>
      </c>
      <c r="R5" s="435"/>
      <c r="S5" s="407"/>
      <c r="T5" s="59" t="s">
        <v>60</v>
      </c>
      <c r="U5" s="305" t="s">
        <v>74</v>
      </c>
      <c r="V5" s="61" t="s">
        <v>2</v>
      </c>
      <c r="W5" s="55" t="s">
        <v>13</v>
      </c>
      <c r="X5" s="55" t="s">
        <v>14</v>
      </c>
      <c r="Y5" s="55" t="s">
        <v>15</v>
      </c>
      <c r="Z5" s="55" t="s">
        <v>45</v>
      </c>
      <c r="AA5" s="55" t="s">
        <v>10</v>
      </c>
      <c r="AB5" s="55" t="s">
        <v>16</v>
      </c>
      <c r="AC5" s="55" t="s">
        <v>17</v>
      </c>
      <c r="AD5" s="55" t="s">
        <v>18</v>
      </c>
      <c r="AE5" s="55" t="s">
        <v>19</v>
      </c>
      <c r="AF5" s="55" t="s">
        <v>20</v>
      </c>
      <c r="AG5" s="55" t="s">
        <v>21</v>
      </c>
      <c r="AH5" s="55" t="s">
        <v>22</v>
      </c>
      <c r="AI5" s="55" t="s">
        <v>27</v>
      </c>
      <c r="AJ5" s="55" t="s">
        <v>28</v>
      </c>
      <c r="AK5" s="55" t="s">
        <v>29</v>
      </c>
      <c r="AL5" s="55" t="s">
        <v>30</v>
      </c>
      <c r="AM5" s="55" t="s">
        <v>31</v>
      </c>
      <c r="AN5" s="55" t="s">
        <v>32</v>
      </c>
      <c r="AO5" s="55" t="s">
        <v>23</v>
      </c>
      <c r="AP5" s="55" t="s">
        <v>24</v>
      </c>
      <c r="AQ5" s="55" t="s">
        <v>25</v>
      </c>
      <c r="AR5" s="55" t="s">
        <v>11</v>
      </c>
      <c r="AS5" s="55" t="s">
        <v>12</v>
      </c>
      <c r="AT5" s="55" t="s">
        <v>46</v>
      </c>
      <c r="AU5" s="55" t="s">
        <v>47</v>
      </c>
      <c r="AV5" s="55" t="s">
        <v>48</v>
      </c>
      <c r="AW5" s="55" t="s">
        <v>49</v>
      </c>
      <c r="AX5" s="55" t="s">
        <v>50</v>
      </c>
      <c r="AY5" s="62" t="s">
        <v>26</v>
      </c>
      <c r="AZ5" s="58" t="s">
        <v>55</v>
      </c>
      <c r="BA5" s="405"/>
      <c r="BB5" s="442"/>
      <c r="BC5" s="405"/>
      <c r="BD5" s="415"/>
      <c r="BE5" s="405"/>
      <c r="BF5" s="424"/>
      <c r="BG5" s="405"/>
      <c r="BH5" s="415"/>
      <c r="BI5" s="405"/>
      <c r="BJ5" s="415"/>
      <c r="BK5" s="405"/>
      <c r="BL5" s="421"/>
      <c r="BM5" s="405"/>
      <c r="BN5" s="443"/>
      <c r="BO5" s="405"/>
      <c r="BP5" s="413"/>
      <c r="BQ5" s="405"/>
      <c r="BR5" s="413"/>
      <c r="BS5" s="405"/>
      <c r="BT5" s="407"/>
    </row>
    <row r="6" spans="1:72" ht="15.75">
      <c r="A6" s="83">
        <v>18</v>
      </c>
      <c r="B6" s="83" t="s">
        <v>7</v>
      </c>
      <c r="C6" s="63">
        <f>квітень!C6+травень!C6+червень!C6</f>
        <v>1170958.40328</v>
      </c>
      <c r="D6" s="63">
        <f>квітень!D6+травень!D6+червень!D6</f>
        <v>847811.2974385801</v>
      </c>
      <c r="E6" s="63">
        <f>квітень!E6+травень!E6+червень!E6</f>
        <v>185051.19243952</v>
      </c>
      <c r="F6" s="65">
        <f>квітень!F6+травень!F6+червень!F6</f>
        <v>17131.719544</v>
      </c>
      <c r="G6" s="66">
        <f>квітень!G6+травень!G6+червень!G6</f>
        <v>759.56</v>
      </c>
      <c r="H6" s="66">
        <f>квітень!H6+травень!H6+червень!H6</f>
        <v>0</v>
      </c>
      <c r="I6" s="66">
        <f>квітень!I6+травень!I6+червень!I6</f>
        <v>0</v>
      </c>
      <c r="J6" s="66">
        <f>квітень!J6+травень!J6+червень!J6</f>
        <v>3776</v>
      </c>
      <c r="K6" s="66">
        <f>квітень!K6+травень!K6+червень!K6</f>
        <v>0</v>
      </c>
      <c r="L6" s="66">
        <f>квітень!L6+травень!L6+червень!L6</f>
        <v>0</v>
      </c>
      <c r="M6" s="66">
        <f>квітень!M6+травень!M6+червень!M6</f>
        <v>740.43</v>
      </c>
      <c r="N6" s="66">
        <f>квітень!N6+травень!N6+червень!N6</f>
        <v>0</v>
      </c>
      <c r="O6" s="66">
        <f>квітень!O6+травень!O6+червень!O6</f>
        <v>0</v>
      </c>
      <c r="P6" s="66">
        <f>квітень!P6+травень!P6+червень!P6</f>
        <v>0</v>
      </c>
      <c r="Q6" s="88">
        <f>SUM(G6:P6)</f>
        <v>5275.99</v>
      </c>
      <c r="R6" s="67">
        <f>квітень!R6+травень!R6+червень!R6</f>
        <v>60444.90629399999</v>
      </c>
      <c r="S6" s="67">
        <f>квітень!S6+травень!S6+червень!S6</f>
        <v>54281.259999999995</v>
      </c>
      <c r="T6" s="69">
        <f>квітень!T6+травень!T6+червень!T6</f>
        <v>7596.170724625</v>
      </c>
      <c r="U6" s="342">
        <f>квітень!U6+травень!U6+червень!U6</f>
        <v>63.83</v>
      </c>
      <c r="V6" s="70">
        <f>квітень!V6+травень!V6+червень!V6</f>
        <v>0</v>
      </c>
      <c r="W6" s="70">
        <f>квітень!W6+травень!W6+червень!W6</f>
        <v>0</v>
      </c>
      <c r="X6" s="70">
        <f>квітень!X6+травень!X6+червень!X6</f>
        <v>0</v>
      </c>
      <c r="Y6" s="70">
        <f>квітень!Y6+травень!Y6+червень!Y6</f>
        <v>0</v>
      </c>
      <c r="Z6" s="70">
        <f>квітень!Z6+травень!Z6+червень!Z6</f>
        <v>0</v>
      </c>
      <c r="AA6" s="70">
        <f>квітень!AA6+травень!AA6+червень!AA6</f>
        <v>928.8</v>
      </c>
      <c r="AB6" s="70">
        <f>квітень!AB6+травень!AB6+червень!AB6</f>
        <v>0</v>
      </c>
      <c r="AC6" s="70">
        <f>квітень!AC6+травень!AC6+червень!AC6</f>
        <v>0</v>
      </c>
      <c r="AD6" s="70">
        <f>квітень!AD6+травень!AD6+червень!AD6</f>
        <v>4282.3</v>
      </c>
      <c r="AE6" s="70">
        <f>квітень!AE6+травень!AE6+червень!AE6</f>
        <v>0</v>
      </c>
      <c r="AF6" s="70">
        <f>квітень!AF6+травень!AF6+червень!AF6</f>
        <v>0</v>
      </c>
      <c r="AG6" s="70">
        <f>квітень!AG6+травень!AG6+червень!AG6</f>
        <v>0</v>
      </c>
      <c r="AH6" s="70">
        <f>квітень!AH6+травень!AH6+червень!AH6</f>
        <v>0</v>
      </c>
      <c r="AI6" s="70">
        <f>квітень!AI6+травень!AI6+червень!AI6</f>
        <v>247.52</v>
      </c>
      <c r="AJ6" s="70">
        <f>квітень!AJ6+травень!AJ6+червень!AJ6</f>
        <v>0</v>
      </c>
      <c r="AK6" s="70">
        <f>квітень!AK6+травень!AK6+червень!AK6</f>
        <v>0</v>
      </c>
      <c r="AL6" s="70">
        <f>квітень!AL6+травень!AL6+червень!AL6</f>
        <v>0</v>
      </c>
      <c r="AM6" s="70">
        <f>квітень!AM6+травень!AM6+червень!AM6</f>
        <v>0</v>
      </c>
      <c r="AN6" s="70">
        <f>квітень!AN6+травень!AN6+червень!AN6</f>
        <v>0</v>
      </c>
      <c r="AO6" s="70">
        <f>квітень!AO6+травень!AO6+червень!AO6</f>
        <v>0</v>
      </c>
      <c r="AP6" s="70">
        <f>квітень!AP6+травень!AP6+червень!AP6</f>
        <v>0</v>
      </c>
      <c r="AQ6" s="70">
        <f>квітень!AQ6+травень!AQ6+червень!AQ6</f>
        <v>0</v>
      </c>
      <c r="AR6" s="70">
        <f>квітень!AR6+травень!AR6+червень!AR6</f>
        <v>0</v>
      </c>
      <c r="AS6" s="70">
        <f>квітень!AS6+травень!AS6+червень!AS6</f>
        <v>0</v>
      </c>
      <c r="AT6" s="70">
        <f>квітень!AT6+травень!AT6+червень!AT6</f>
        <v>0</v>
      </c>
      <c r="AU6" s="70">
        <f>квітень!AU6+травень!AU6+червень!AU6</f>
        <v>0</v>
      </c>
      <c r="AV6" s="70">
        <f>квітень!AV6+травень!AV6+червень!AV6</f>
        <v>1902.23</v>
      </c>
      <c r="AW6" s="70">
        <f>квітень!AW6+травень!AW6+червень!AW6</f>
        <v>600.09</v>
      </c>
      <c r="AX6" s="70">
        <f>квітень!AX6+травень!AX6+червень!AX6</f>
        <v>0</v>
      </c>
      <c r="AY6" s="70">
        <f>квітень!AY6+травень!AY6+червень!AY6</f>
        <v>0</v>
      </c>
      <c r="AZ6" s="94">
        <f>SUM(U6:AY6)</f>
        <v>8024.77</v>
      </c>
      <c r="BA6" s="73">
        <f>квітень!BA6+травень!BA6+червень!BA6</f>
        <v>3322.9700000000003</v>
      </c>
      <c r="BB6" s="73">
        <f>квітень!BB6+травень!BB6+червень!BB6</f>
        <v>0</v>
      </c>
      <c r="BC6" s="75">
        <f>квітень!BC6+травень!BC6+червень!BC6</f>
        <v>171422.67243799707</v>
      </c>
      <c r="BD6" s="76">
        <f>квітень!BD6+травень!BD6+червень!BD6</f>
        <v>160430.0005750967</v>
      </c>
      <c r="BE6" s="75">
        <f>квітень!BE6+травень!BE6+червень!BE6</f>
        <v>1109.3809679721</v>
      </c>
      <c r="BF6" s="66">
        <f>квітень!BF6+травень!BF6+червень!BF6</f>
        <v>843.9421136</v>
      </c>
      <c r="BG6" s="75">
        <f>квітень!BG6+травень!BG6+червень!BG6</f>
        <v>18297.321896</v>
      </c>
      <c r="BH6" s="72">
        <f>квітень!BH6+травень!BH6+червень!BH6</f>
        <v>16686.8474905</v>
      </c>
      <c r="BI6" s="77">
        <f>квітень!BI6+травень!BI6+червень!BI6</f>
        <v>0</v>
      </c>
      <c r="BJ6" s="72">
        <f>квітень!BJ6+травень!BJ6+червень!BJ6</f>
        <v>0</v>
      </c>
      <c r="BK6" s="77">
        <f>квітень!BK6+травень!BK6+червень!BK6</f>
        <v>0</v>
      </c>
      <c r="BL6" s="68">
        <f>квітень!BL6+травень!BL6+червень!BL6</f>
        <v>0</v>
      </c>
      <c r="BM6" s="78">
        <f>квітень!BM6+травень!BM6+червень!BM6</f>
        <v>3551.286465</v>
      </c>
      <c r="BN6" s="73">
        <f>квітень!BN6+травень!BN6+червень!BN6</f>
        <v>2220</v>
      </c>
      <c r="BO6" s="72">
        <f>квітень!BO6+травень!BO6+червень!BO6</f>
        <v>0</v>
      </c>
      <c r="BP6" s="93">
        <f>квітень!BP6+травень!BP6+червень!BP6</f>
        <v>0</v>
      </c>
      <c r="BQ6" s="331">
        <f>квітень!BQ6+травень!BQ6+червень!BQ6</f>
        <v>0</v>
      </c>
      <c r="BR6" s="73">
        <f>квітень!BR6+травень!BR6+червень!BR6</f>
        <v>0</v>
      </c>
      <c r="BS6" s="297">
        <f>C6+F6+R6+T6+BA6+BC6+BE6+BG6+BI6+BK6+BM6+BO6+BQ6</f>
        <v>1453834.8316095942</v>
      </c>
      <c r="BT6" s="82">
        <f>D6+E6+Q6+S6+AZ6+BB6+BD6+BF6+BH6+BJ6+BL6+BN6+BP6+BR6</f>
        <v>1280625.3000572966</v>
      </c>
    </row>
    <row r="7" spans="16:18" ht="15.75">
      <c r="P7" s="294"/>
      <c r="Q7" s="294"/>
      <c r="R7" s="294"/>
    </row>
    <row r="8" spans="58:59" ht="15.75">
      <c r="BF8" s="296"/>
      <c r="BG8" s="296"/>
    </row>
  </sheetData>
  <sheetProtection/>
  <mergeCells count="30">
    <mergeCell ref="BS4:BS5"/>
    <mergeCell ref="BT4:BT5"/>
    <mergeCell ref="BM4:BM5"/>
    <mergeCell ref="BN4:BN5"/>
    <mergeCell ref="BO4:BO5"/>
    <mergeCell ref="BP4:BP5"/>
    <mergeCell ref="BQ4:BQ5"/>
    <mergeCell ref="BR4:BR5"/>
    <mergeCell ref="BG4:BG5"/>
    <mergeCell ref="BH4:BH5"/>
    <mergeCell ref="BI4:BI5"/>
    <mergeCell ref="BJ4:BJ5"/>
    <mergeCell ref="BK4:BK5"/>
    <mergeCell ref="BL4:BL5"/>
    <mergeCell ref="BA4:BA5"/>
    <mergeCell ref="BB4:BB5"/>
    <mergeCell ref="BC4:BC5"/>
    <mergeCell ref="BD4:BD5"/>
    <mergeCell ref="BE4:BE5"/>
    <mergeCell ref="BF4:BF5"/>
    <mergeCell ref="A1:BT3"/>
    <mergeCell ref="A4:A5"/>
    <mergeCell ref="B4:B5"/>
    <mergeCell ref="C4:C5"/>
    <mergeCell ref="D4:D5"/>
    <mergeCell ref="E4:E5"/>
    <mergeCell ref="F4:Q4"/>
    <mergeCell ref="R4:R5"/>
    <mergeCell ref="S4:S5"/>
    <mergeCell ref="T4:A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BX23"/>
  <sheetViews>
    <sheetView zoomScalePageLayoutView="0" workbookViewId="0" topLeftCell="A1">
      <pane xSplit="3" ySplit="5" topLeftCell="AX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7" sqref="B7:BT38"/>
    </sheetView>
  </sheetViews>
  <sheetFormatPr defaultColWidth="9.00390625" defaultRowHeight="12.75"/>
  <cols>
    <col min="1" max="1" width="5.00390625" style="293" customWidth="1"/>
    <col min="2" max="2" width="38.375" style="293" customWidth="1"/>
    <col min="3" max="3" width="17.125" style="293" hidden="1" customWidth="1"/>
    <col min="4" max="4" width="15.375" style="293" customWidth="1"/>
    <col min="5" max="5" width="15.25390625" style="293" customWidth="1"/>
    <col min="6" max="6" width="17.375" style="293" hidden="1" customWidth="1"/>
    <col min="7" max="8" width="11.625" style="293" customWidth="1"/>
    <col min="9" max="9" width="14.375" style="293" customWidth="1"/>
    <col min="10" max="10" width="12.625" style="293" customWidth="1"/>
    <col min="11" max="12" width="13.875" style="293" customWidth="1"/>
    <col min="13" max="13" width="12.25390625" style="293" customWidth="1"/>
    <col min="14" max="14" width="11.00390625" style="293" customWidth="1"/>
    <col min="15" max="15" width="11.625" style="293" customWidth="1"/>
    <col min="16" max="16" width="14.25390625" style="295" customWidth="1"/>
    <col min="17" max="17" width="13.00390625" style="295" customWidth="1"/>
    <col min="18" max="18" width="14.25390625" style="295" hidden="1" customWidth="1"/>
    <col min="19" max="19" width="15.75390625" style="293" customWidth="1"/>
    <col min="20" max="20" width="15.75390625" style="293" hidden="1" customWidth="1"/>
    <col min="21" max="21" width="12.75390625" style="293" customWidth="1"/>
    <col min="22" max="22" width="11.125" style="293" customWidth="1"/>
    <col min="23" max="23" width="12.625" style="293" customWidth="1"/>
    <col min="24" max="24" width="13.00390625" style="293" customWidth="1"/>
    <col min="25" max="25" width="9.875" style="293" customWidth="1"/>
    <col min="26" max="26" width="12.00390625" style="293" customWidth="1"/>
    <col min="27" max="29" width="9.875" style="293" customWidth="1"/>
    <col min="30" max="30" width="10.75390625" style="293" customWidth="1"/>
    <col min="31" max="31" width="9.875" style="293" customWidth="1"/>
    <col min="32" max="32" width="11.125" style="293" customWidth="1"/>
    <col min="33" max="33" width="9.875" style="293" customWidth="1"/>
    <col min="34" max="34" width="11.875" style="293" customWidth="1"/>
    <col min="35" max="35" width="10.875" style="293" customWidth="1"/>
    <col min="36" max="36" width="10.75390625" style="293" customWidth="1"/>
    <col min="37" max="38" width="9.875" style="293" customWidth="1"/>
    <col min="39" max="39" width="12.75390625" style="293" customWidth="1"/>
    <col min="40" max="40" width="16.25390625" style="293" customWidth="1"/>
    <col min="41" max="41" width="9.875" style="293" customWidth="1"/>
    <col min="42" max="42" width="11.625" style="293" customWidth="1"/>
    <col min="43" max="43" width="10.875" style="293" customWidth="1"/>
    <col min="44" max="44" width="12.25390625" style="293" customWidth="1"/>
    <col min="45" max="48" width="10.625" style="293" customWidth="1"/>
    <col min="49" max="49" width="11.625" style="293" customWidth="1"/>
    <col min="50" max="50" width="12.25390625" style="293" customWidth="1"/>
    <col min="51" max="51" width="11.00390625" style="293" customWidth="1"/>
    <col min="52" max="52" width="12.75390625" style="293" customWidth="1"/>
    <col min="53" max="53" width="16.75390625" style="293" hidden="1" customWidth="1"/>
    <col min="54" max="54" width="12.00390625" style="293" customWidth="1"/>
    <col min="55" max="55" width="16.875" style="293" hidden="1" customWidth="1"/>
    <col min="56" max="56" width="14.625" style="293" customWidth="1"/>
    <col min="57" max="57" width="16.625" style="293" hidden="1" customWidth="1"/>
    <col min="58" max="58" width="13.00390625" style="293" customWidth="1"/>
    <col min="59" max="59" width="17.375" style="293" hidden="1" customWidth="1"/>
    <col min="60" max="60" width="14.125" style="293" customWidth="1"/>
    <col min="61" max="61" width="16.875" style="293" hidden="1" customWidth="1"/>
    <col min="62" max="62" width="14.00390625" style="293" customWidth="1"/>
    <col min="63" max="63" width="18.00390625" style="293" hidden="1" customWidth="1"/>
    <col min="64" max="64" width="14.625" style="293" customWidth="1"/>
    <col min="65" max="65" width="17.375" style="293" hidden="1" customWidth="1"/>
    <col min="66" max="66" width="12.25390625" style="293" customWidth="1"/>
    <col min="67" max="67" width="16.875" style="293" hidden="1" customWidth="1"/>
    <col min="68" max="68" width="14.25390625" style="293" customWidth="1"/>
    <col min="69" max="69" width="14.25390625" style="293" hidden="1" customWidth="1"/>
    <col min="70" max="70" width="14.25390625" style="293" customWidth="1"/>
    <col min="71" max="71" width="16.875" style="293" hidden="1" customWidth="1"/>
    <col min="72" max="72" width="17.75390625" style="293" customWidth="1"/>
    <col min="73" max="16384" width="9.125" style="54" customWidth="1"/>
  </cols>
  <sheetData>
    <row r="1" spans="1:72" ht="18" customHeight="1">
      <c r="A1" s="437" t="s">
        <v>104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437"/>
      <c r="AU1" s="437"/>
      <c r="AV1" s="437"/>
      <c r="AW1" s="437"/>
      <c r="AX1" s="437"/>
      <c r="AY1" s="437"/>
      <c r="AZ1" s="437"/>
      <c r="BA1" s="437"/>
      <c r="BB1" s="437"/>
      <c r="BC1" s="437"/>
      <c r="BD1" s="437"/>
      <c r="BE1" s="437"/>
      <c r="BF1" s="437"/>
      <c r="BG1" s="437"/>
      <c r="BH1" s="437"/>
      <c r="BI1" s="437"/>
      <c r="BJ1" s="437"/>
      <c r="BK1" s="437"/>
      <c r="BL1" s="437"/>
      <c r="BM1" s="437"/>
      <c r="BN1" s="437"/>
      <c r="BO1" s="437"/>
      <c r="BP1" s="437"/>
      <c r="BQ1" s="437"/>
      <c r="BR1" s="437"/>
      <c r="BS1" s="437"/>
      <c r="BT1" s="438"/>
    </row>
    <row r="2" spans="1:72" ht="12.75" customHeight="1" thickBo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AT2" s="437"/>
      <c r="AU2" s="437"/>
      <c r="AV2" s="437"/>
      <c r="AW2" s="437"/>
      <c r="AX2" s="437"/>
      <c r="AY2" s="437"/>
      <c r="AZ2" s="437"/>
      <c r="BA2" s="437"/>
      <c r="BB2" s="437"/>
      <c r="BC2" s="437"/>
      <c r="BD2" s="437"/>
      <c r="BE2" s="437"/>
      <c r="BF2" s="437"/>
      <c r="BG2" s="437"/>
      <c r="BH2" s="437"/>
      <c r="BI2" s="437"/>
      <c r="BJ2" s="437"/>
      <c r="BK2" s="437"/>
      <c r="BL2" s="437"/>
      <c r="BM2" s="437"/>
      <c r="BN2" s="437"/>
      <c r="BO2" s="437"/>
      <c r="BP2" s="437"/>
      <c r="BQ2" s="437"/>
      <c r="BR2" s="437"/>
      <c r="BS2" s="437"/>
      <c r="BT2" s="438"/>
    </row>
    <row r="3" spans="1:72" ht="18.75" customHeight="1" hidden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39"/>
      <c r="AP3" s="439"/>
      <c r="AQ3" s="439"/>
      <c r="AR3" s="439"/>
      <c r="AS3" s="439"/>
      <c r="AT3" s="439"/>
      <c r="AU3" s="439"/>
      <c r="AV3" s="439"/>
      <c r="AW3" s="439"/>
      <c r="AX3" s="439"/>
      <c r="AY3" s="439"/>
      <c r="AZ3" s="439"/>
      <c r="BA3" s="439"/>
      <c r="BB3" s="439"/>
      <c r="BC3" s="439"/>
      <c r="BD3" s="439"/>
      <c r="BE3" s="439"/>
      <c r="BF3" s="439"/>
      <c r="BG3" s="439"/>
      <c r="BH3" s="439"/>
      <c r="BI3" s="439"/>
      <c r="BJ3" s="439"/>
      <c r="BK3" s="439"/>
      <c r="BL3" s="439"/>
      <c r="BM3" s="439"/>
      <c r="BN3" s="439"/>
      <c r="BO3" s="439"/>
      <c r="BP3" s="439"/>
      <c r="BQ3" s="439"/>
      <c r="BR3" s="439"/>
      <c r="BS3" s="439"/>
      <c r="BT3" s="438"/>
    </row>
    <row r="4" spans="1:72" ht="18.75" customHeight="1" thickBot="1">
      <c r="A4" s="425" t="s">
        <v>1</v>
      </c>
      <c r="B4" s="427" t="s">
        <v>0</v>
      </c>
      <c r="C4" s="429" t="s">
        <v>58</v>
      </c>
      <c r="D4" s="427">
        <v>2111</v>
      </c>
      <c r="E4" s="440">
        <v>2120</v>
      </c>
      <c r="F4" s="431" t="s">
        <v>51</v>
      </c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3"/>
      <c r="R4" s="434" t="s">
        <v>59</v>
      </c>
      <c r="S4" s="406" t="s">
        <v>52</v>
      </c>
      <c r="T4" s="431" t="s">
        <v>56</v>
      </c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3"/>
      <c r="BA4" s="404" t="s">
        <v>62</v>
      </c>
      <c r="BB4" s="412">
        <v>2250</v>
      </c>
      <c r="BC4" s="404" t="s">
        <v>63</v>
      </c>
      <c r="BD4" s="414">
        <v>2271</v>
      </c>
      <c r="BE4" s="404" t="s">
        <v>64</v>
      </c>
      <c r="BF4" s="423">
        <v>2272</v>
      </c>
      <c r="BG4" s="404" t="s">
        <v>65</v>
      </c>
      <c r="BH4" s="412">
        <v>2273</v>
      </c>
      <c r="BI4" s="404" t="s">
        <v>66</v>
      </c>
      <c r="BJ4" s="414">
        <v>2274</v>
      </c>
      <c r="BK4" s="404" t="s">
        <v>67</v>
      </c>
      <c r="BL4" s="420">
        <v>2275</v>
      </c>
      <c r="BM4" s="404" t="s">
        <v>68</v>
      </c>
      <c r="BN4" s="412">
        <v>2282</v>
      </c>
      <c r="BO4" s="404" t="s">
        <v>69</v>
      </c>
      <c r="BP4" s="412">
        <v>2730</v>
      </c>
      <c r="BQ4" s="404" t="s">
        <v>71</v>
      </c>
      <c r="BR4" s="412">
        <v>2800</v>
      </c>
      <c r="BS4" s="404" t="s">
        <v>70</v>
      </c>
      <c r="BT4" s="406" t="s">
        <v>3</v>
      </c>
    </row>
    <row r="5" spans="1:72" ht="142.5" thickBot="1">
      <c r="A5" s="426"/>
      <c r="B5" s="428"/>
      <c r="C5" s="430"/>
      <c r="D5" s="428"/>
      <c r="E5" s="428"/>
      <c r="F5" s="56" t="s">
        <v>57</v>
      </c>
      <c r="G5" s="55" t="s">
        <v>41</v>
      </c>
      <c r="H5" s="55" t="s">
        <v>38</v>
      </c>
      <c r="I5" s="55" t="s">
        <v>39</v>
      </c>
      <c r="J5" s="55" t="s">
        <v>40</v>
      </c>
      <c r="K5" s="55" t="s">
        <v>73</v>
      </c>
      <c r="L5" s="55" t="s">
        <v>72</v>
      </c>
      <c r="M5" s="55" t="s">
        <v>9</v>
      </c>
      <c r="N5" s="55" t="s">
        <v>44</v>
      </c>
      <c r="O5" s="55" t="s">
        <v>43</v>
      </c>
      <c r="P5" s="57" t="s">
        <v>42</v>
      </c>
      <c r="Q5" s="58" t="s">
        <v>53</v>
      </c>
      <c r="R5" s="435"/>
      <c r="S5" s="407"/>
      <c r="T5" s="59" t="s">
        <v>60</v>
      </c>
      <c r="U5" s="60" t="s">
        <v>74</v>
      </c>
      <c r="V5" s="61" t="s">
        <v>2</v>
      </c>
      <c r="W5" s="55" t="s">
        <v>13</v>
      </c>
      <c r="X5" s="55" t="s">
        <v>14</v>
      </c>
      <c r="Y5" s="55" t="s">
        <v>15</v>
      </c>
      <c r="Z5" s="55" t="s">
        <v>45</v>
      </c>
      <c r="AA5" s="55" t="s">
        <v>10</v>
      </c>
      <c r="AB5" s="55" t="s">
        <v>16</v>
      </c>
      <c r="AC5" s="55" t="s">
        <v>17</v>
      </c>
      <c r="AD5" s="55" t="s">
        <v>18</v>
      </c>
      <c r="AE5" s="55" t="s">
        <v>19</v>
      </c>
      <c r="AF5" s="55" t="s">
        <v>20</v>
      </c>
      <c r="AG5" s="55" t="s">
        <v>21</v>
      </c>
      <c r="AH5" s="55" t="s">
        <v>22</v>
      </c>
      <c r="AI5" s="55" t="s">
        <v>27</v>
      </c>
      <c r="AJ5" s="55" t="s">
        <v>28</v>
      </c>
      <c r="AK5" s="55" t="s">
        <v>29</v>
      </c>
      <c r="AL5" s="55" t="s">
        <v>30</v>
      </c>
      <c r="AM5" s="55" t="s">
        <v>31</v>
      </c>
      <c r="AN5" s="55" t="s">
        <v>32</v>
      </c>
      <c r="AO5" s="55" t="s">
        <v>23</v>
      </c>
      <c r="AP5" s="55" t="s">
        <v>24</v>
      </c>
      <c r="AQ5" s="55" t="s">
        <v>25</v>
      </c>
      <c r="AR5" s="55" t="s">
        <v>11</v>
      </c>
      <c r="AS5" s="55" t="s">
        <v>12</v>
      </c>
      <c r="AT5" s="55" t="s">
        <v>46</v>
      </c>
      <c r="AU5" s="55" t="s">
        <v>47</v>
      </c>
      <c r="AV5" s="55" t="s">
        <v>48</v>
      </c>
      <c r="AW5" s="55" t="s">
        <v>49</v>
      </c>
      <c r="AX5" s="55" t="s">
        <v>50</v>
      </c>
      <c r="AY5" s="62" t="s">
        <v>26</v>
      </c>
      <c r="AZ5" s="58" t="s">
        <v>55</v>
      </c>
      <c r="BA5" s="405"/>
      <c r="BB5" s="413"/>
      <c r="BC5" s="405"/>
      <c r="BD5" s="415"/>
      <c r="BE5" s="405"/>
      <c r="BF5" s="424"/>
      <c r="BG5" s="405"/>
      <c r="BH5" s="413"/>
      <c r="BI5" s="405"/>
      <c r="BJ5" s="415"/>
      <c r="BK5" s="405"/>
      <c r="BL5" s="421"/>
      <c r="BM5" s="405"/>
      <c r="BN5" s="413"/>
      <c r="BO5" s="405"/>
      <c r="BP5" s="413"/>
      <c r="BQ5" s="405"/>
      <c r="BR5" s="413"/>
      <c r="BS5" s="405"/>
      <c r="BT5" s="407"/>
    </row>
    <row r="6" spans="1:72" ht="15.75">
      <c r="A6" s="83">
        <v>18</v>
      </c>
      <c r="B6" s="83" t="s">
        <v>7</v>
      </c>
      <c r="C6" s="63">
        <f>'1 квартал 18'!C6+'2 квартал 18'!C6</f>
        <v>1876442.49277</v>
      </c>
      <c r="D6" s="64">
        <f>'1 квартал 18'!D6+'2 квартал 18'!D6</f>
        <v>1303611.77091862</v>
      </c>
      <c r="E6" s="64">
        <f>'1 квартал 18'!E6+'2 квартал 18'!E6</f>
        <v>285684.20581013</v>
      </c>
      <c r="F6" s="65">
        <f>'1 квартал 18'!F6+'2 квартал 18'!F6</f>
        <v>17901.926008</v>
      </c>
      <c r="G6" s="66">
        <f>'1 квартал 18'!G6+'2 квартал 18'!G6</f>
        <v>759.56</v>
      </c>
      <c r="H6" s="66">
        <f>'1 квартал 18'!H6+'2 квартал 18'!H6</f>
        <v>0</v>
      </c>
      <c r="I6" s="66">
        <f>'1 квартал 18'!I6+'2 квартал 18'!I6</f>
        <v>1858.8</v>
      </c>
      <c r="J6" s="66">
        <f>'1 квартал 18'!J6+'2 квартал 18'!J6</f>
        <v>3776</v>
      </c>
      <c r="K6" s="66">
        <f>'1 квартал 18'!K6+'2 квартал 18'!K6</f>
        <v>0</v>
      </c>
      <c r="L6" s="66">
        <f>'1 квартал 18'!L6+'2 квартал 18'!L6</f>
        <v>0</v>
      </c>
      <c r="M6" s="66">
        <f>'1 квартал 18'!M6+'2 квартал 18'!M6</f>
        <v>740.43</v>
      </c>
      <c r="N6" s="66">
        <f>'1 квартал 18'!N6+'2 квартал 18'!N6</f>
        <v>0</v>
      </c>
      <c r="O6" s="66">
        <f>'1 квартал 18'!O6+'2 квартал 18'!O6</f>
        <v>0</v>
      </c>
      <c r="P6" s="66">
        <f>'1 квартал 18'!P6+'2 квартал 18'!P6</f>
        <v>0</v>
      </c>
      <c r="Q6" s="88">
        <f aca="true" t="shared" si="0" ref="Q6:Q20">SUM(G6:P6)</f>
        <v>7134.79</v>
      </c>
      <c r="R6" s="67">
        <f>'1 квартал 18'!R6+'2 квартал 18'!R6</f>
        <v>121584.046628</v>
      </c>
      <c r="S6" s="317">
        <f>'1 квартал 18'!S6+'2 квартал 18'!S6</f>
        <v>92750.7</v>
      </c>
      <c r="T6" s="69">
        <f>'1 квартал 18'!T6+'2 квартал 18'!T6</f>
        <v>10652.764832625</v>
      </c>
      <c r="U6" s="70">
        <f>'1 квартал 18'!U6+'2 квартал 18'!U6</f>
        <v>256.82574969999996</v>
      </c>
      <c r="V6" s="70">
        <f>'1 квартал 18'!V6+'2 квартал 18'!V6</f>
        <v>0</v>
      </c>
      <c r="W6" s="70">
        <f>'1 квартал 18'!W6+'2 квартал 18'!W6</f>
        <v>0</v>
      </c>
      <c r="X6" s="70">
        <f>'1 квартал 18'!X6+'2 квартал 18'!X6</f>
        <v>0</v>
      </c>
      <c r="Y6" s="70">
        <f>'1 квартал 18'!Y6+'2 квартал 18'!Y6</f>
        <v>0</v>
      </c>
      <c r="Z6" s="70">
        <f>'1 квартал 18'!Z6+'2 квартал 18'!Z6</f>
        <v>0</v>
      </c>
      <c r="AA6" s="70">
        <f>'1 квартал 18'!AA6+'2 квартал 18'!AA6</f>
        <v>928.8</v>
      </c>
      <c r="AB6" s="70">
        <f>'1 квартал 18'!AB6+'2 квартал 18'!AB6</f>
        <v>0</v>
      </c>
      <c r="AC6" s="70">
        <f>'1 квартал 18'!AC6+'2 квартал 18'!AC6</f>
        <v>0</v>
      </c>
      <c r="AD6" s="70">
        <f>'1 квартал 18'!AD6+'2 квартал 18'!AD6</f>
        <v>4282.3</v>
      </c>
      <c r="AE6" s="70">
        <f>'1 квартал 18'!AE6+'2 квартал 18'!AE6</f>
        <v>0</v>
      </c>
      <c r="AF6" s="70">
        <f>'1 квартал 18'!AF6+'2 квартал 18'!AF6</f>
        <v>0</v>
      </c>
      <c r="AG6" s="70">
        <f>'1 квартал 18'!AG6+'2 квартал 18'!AG6</f>
        <v>0</v>
      </c>
      <c r="AH6" s="70">
        <f>'1 квартал 18'!AH6+'2 квартал 18'!AH6</f>
        <v>0</v>
      </c>
      <c r="AI6" s="70">
        <f>'1 квартал 18'!AI6+'2 квартал 18'!AI6</f>
        <v>247.52</v>
      </c>
      <c r="AJ6" s="70">
        <f>'1 квартал 18'!AJ6+'2 квартал 18'!AJ6</f>
        <v>0</v>
      </c>
      <c r="AK6" s="70">
        <f>'1 квартал 18'!AK6+'2 квартал 18'!AK6</f>
        <v>0</v>
      </c>
      <c r="AL6" s="70">
        <f>'1 квартал 18'!AL6+'2 квартал 18'!AL6</f>
        <v>0</v>
      </c>
      <c r="AM6" s="70">
        <f>'1 квартал 18'!AM6+'2 квартал 18'!AM6</f>
        <v>0</v>
      </c>
      <c r="AN6" s="70">
        <f>'1 квартал 18'!AN6+'2 квартал 18'!AN6</f>
        <v>0</v>
      </c>
      <c r="AO6" s="70">
        <f>'1 квартал 18'!AO6+'2 квартал 18'!AO6</f>
        <v>0</v>
      </c>
      <c r="AP6" s="70">
        <f>'1 квартал 18'!AP6+'2 квартал 18'!AP6</f>
        <v>0</v>
      </c>
      <c r="AQ6" s="70">
        <f>'1 квартал 18'!AQ6+'2 квартал 18'!AQ6</f>
        <v>0</v>
      </c>
      <c r="AR6" s="70">
        <f>'1 квартал 18'!AR6+'2 квартал 18'!AR6</f>
        <v>0</v>
      </c>
      <c r="AS6" s="70">
        <f>'1 квартал 18'!AS6+'2 квартал 18'!AS6</f>
        <v>0</v>
      </c>
      <c r="AT6" s="70">
        <f>'1 квартал 18'!AT6+'2 квартал 18'!AT6</f>
        <v>0</v>
      </c>
      <c r="AU6" s="70">
        <f>'1 квартал 18'!AU6+'2 квартал 18'!AU6</f>
        <v>0</v>
      </c>
      <c r="AV6" s="70">
        <f>'1 квартал 18'!AV6+'2 квартал 18'!AV6</f>
        <v>1902.23</v>
      </c>
      <c r="AW6" s="70">
        <f>'1 квартал 18'!AW6+'2 квартал 18'!AW6</f>
        <v>600.09</v>
      </c>
      <c r="AX6" s="70">
        <f>'1 квартал 18'!AX6+'2 квартал 18'!AX6</f>
        <v>0</v>
      </c>
      <c r="AY6" s="70">
        <f>'1 квартал 18'!AY6+'2 квартал 18'!AY6</f>
        <v>0</v>
      </c>
      <c r="AZ6" s="87">
        <f aca="true" t="shared" si="1" ref="AZ6:AZ20">SUM(U6:AY6)</f>
        <v>8217.7657497</v>
      </c>
      <c r="BA6" s="73">
        <f>'1 квартал 18'!BA6+'2 квартал 18'!BA6</f>
        <v>4822.97</v>
      </c>
      <c r="BB6" s="73">
        <f>'1 квартал 18'!BB6+'2 квартал 18'!BB6</f>
        <v>0</v>
      </c>
      <c r="BC6" s="75">
        <f>'1 квартал 18'!BC6+'2 квартал 18'!BC6</f>
        <v>523401.1275599971</v>
      </c>
      <c r="BD6" s="76">
        <f>'1 квартал 18'!BD6+'2 квартал 18'!BD6</f>
        <v>543917.0361669566</v>
      </c>
      <c r="BE6" s="75">
        <f>'1 квартал 18'!BE6+'2 квартал 18'!BE6</f>
        <v>2197.9968849721</v>
      </c>
      <c r="BF6" s="66">
        <f>'1 квартал 18'!BF6+'2 квартал 18'!BF6</f>
        <v>1450.547708</v>
      </c>
      <c r="BG6" s="75">
        <f>'1 квартал 18'!BG6+'2 квартал 18'!BG6</f>
        <v>39597.704458</v>
      </c>
      <c r="BH6" s="66">
        <f>'1 квартал 18'!BH6+'2 квартал 18'!BH6</f>
        <v>30214.1114905</v>
      </c>
      <c r="BI6" s="77">
        <f>'1 квартал 18'!BI6+'2 квартал 18'!BI6</f>
        <v>0</v>
      </c>
      <c r="BJ6" s="72">
        <f>'1 квартал 18'!BJ6+'2 квартал 18'!BJ6</f>
        <v>0</v>
      </c>
      <c r="BK6" s="77">
        <f>'1 квартал 18'!BK6+'2 квартал 18'!BK6</f>
        <v>0</v>
      </c>
      <c r="BL6" s="68">
        <f>'1 квартал 18'!BL6+'2 квартал 18'!BL6</f>
        <v>0</v>
      </c>
      <c r="BM6" s="78">
        <f>'1 квартал 18'!BM6+'2 квартал 18'!BM6</f>
        <v>6995.134449</v>
      </c>
      <c r="BN6" s="73">
        <f>'1 квартал 18'!BN6+'2 квартал 18'!BN6</f>
        <v>4698</v>
      </c>
      <c r="BO6" s="78">
        <f>'1 квартал 18'!BO6+'2 квартал 18'!BO6</f>
        <v>0</v>
      </c>
      <c r="BP6" s="80">
        <f>'1 квартал 18'!BP6+'2 квартал 18'!BP6</f>
        <v>0</v>
      </c>
      <c r="BQ6" s="81">
        <f>'1 квартал 18'!BQ6+'2 квартал 18'!BQ6</f>
        <v>0</v>
      </c>
      <c r="BR6" s="73">
        <f>'1 квартал 18'!BR6+'2 квартал 18'!BR6</f>
        <v>0</v>
      </c>
      <c r="BS6" s="297">
        <f>C6+F6+R6+T6+BA6+BC6+BE6+BG6+BI6+BK6+BM6+BO6+BQ6</f>
        <v>2603596.163590594</v>
      </c>
      <c r="BT6" s="82">
        <f>D6+E6+Q6+S6+AZ6+BB6+BD6+BF6+BH6+BJ6+BL6+BN6+BP6+BR6</f>
        <v>2277678.927843907</v>
      </c>
    </row>
    <row r="7" spans="1:72" ht="16.5" hidden="1" thickBot="1">
      <c r="A7" s="105">
        <v>41</v>
      </c>
      <c r="B7" s="106" t="s">
        <v>33</v>
      </c>
      <c r="C7" s="106" t="e">
        <f>'1 квартал 18'!#REF!+'2 квартал 18'!#REF!</f>
        <v>#REF!</v>
      </c>
      <c r="D7" s="312" t="e">
        <f>'1 квартал 18'!#REF!+'2 квартал 18'!#REF!</f>
        <v>#REF!</v>
      </c>
      <c r="E7" s="312" t="e">
        <f>'1 квартал 18'!#REF!+'2 квартал 18'!#REF!</f>
        <v>#REF!</v>
      </c>
      <c r="F7" s="106" t="e">
        <f>'1 квартал 18'!#REF!+'2 квартал 18'!#REF!</f>
        <v>#REF!</v>
      </c>
      <c r="G7" s="106" t="e">
        <f>'1 квартал 18'!#REF!+'2 квартал 18'!#REF!</f>
        <v>#REF!</v>
      </c>
      <c r="H7" s="106" t="e">
        <f>'1 квартал 18'!#REF!+'2 квартал 18'!#REF!</f>
        <v>#REF!</v>
      </c>
      <c r="I7" s="106" t="e">
        <f>'1 квартал 18'!#REF!+'2 квартал 18'!#REF!</f>
        <v>#REF!</v>
      </c>
      <c r="J7" s="106" t="e">
        <f>'1 квартал 18'!#REF!+'2 квартал 18'!#REF!</f>
        <v>#REF!</v>
      </c>
      <c r="K7" s="106" t="e">
        <f>'1 квартал 18'!#REF!+'2 квартал 18'!#REF!</f>
        <v>#REF!</v>
      </c>
      <c r="L7" s="106" t="e">
        <f>'1 квартал 18'!#REF!+'2 квартал 18'!#REF!</f>
        <v>#REF!</v>
      </c>
      <c r="M7" s="106" t="e">
        <f>'1 квартал 18'!#REF!+'2 квартал 18'!#REF!</f>
        <v>#REF!</v>
      </c>
      <c r="N7" s="106" t="e">
        <f>'1 квартал 18'!#REF!+'2 квартал 18'!#REF!</f>
        <v>#REF!</v>
      </c>
      <c r="O7" s="106" t="e">
        <f>'1 квартал 18'!#REF!+'2 квартал 18'!#REF!</f>
        <v>#REF!</v>
      </c>
      <c r="P7" s="106" t="e">
        <f>'1 квартал 18'!#REF!+'2 квартал 18'!#REF!</f>
        <v>#REF!</v>
      </c>
      <c r="Q7" s="107" t="e">
        <f t="shared" si="0"/>
        <v>#REF!</v>
      </c>
      <c r="R7" s="108" t="e">
        <f>'1 квартал 18'!#REF!+'2 квартал 18'!#REF!</f>
        <v>#REF!</v>
      </c>
      <c r="S7" s="109" t="e">
        <f>'1 квартал 18'!#REF!+'2 квартал 18'!#REF!</f>
        <v>#REF!</v>
      </c>
      <c r="T7" s="110" t="e">
        <f>'1 квартал 18'!#REF!+'2 квартал 18'!#REF!</f>
        <v>#REF!</v>
      </c>
      <c r="U7" s="111" t="e">
        <f>'1 квартал 18'!#REF!+'2 квартал 18'!#REF!</f>
        <v>#REF!</v>
      </c>
      <c r="V7" s="111" t="e">
        <f>'1 квартал 18'!#REF!+'2 квартал 18'!#REF!</f>
        <v>#REF!</v>
      </c>
      <c r="W7" s="111" t="e">
        <f>'1 квартал 18'!#REF!+'2 квартал 18'!#REF!</f>
        <v>#REF!</v>
      </c>
      <c r="X7" s="111" t="e">
        <f>'1 квартал 18'!#REF!+'2 квартал 18'!#REF!</f>
        <v>#REF!</v>
      </c>
      <c r="Y7" s="111" t="e">
        <f>'1 квартал 18'!#REF!+'2 квартал 18'!#REF!</f>
        <v>#REF!</v>
      </c>
      <c r="Z7" s="111" t="e">
        <f>'1 квартал 18'!#REF!+'2 квартал 18'!#REF!</f>
        <v>#REF!</v>
      </c>
      <c r="AA7" s="111" t="e">
        <f>'1 квартал 18'!#REF!+'2 квартал 18'!#REF!</f>
        <v>#REF!</v>
      </c>
      <c r="AB7" s="111" t="e">
        <f>'1 квартал 18'!#REF!+'2 квартал 18'!#REF!</f>
        <v>#REF!</v>
      </c>
      <c r="AC7" s="111" t="e">
        <f>'1 квартал 18'!#REF!+'2 квартал 18'!#REF!</f>
        <v>#REF!</v>
      </c>
      <c r="AD7" s="111" t="e">
        <f>'1 квартал 18'!#REF!+'2 квартал 18'!#REF!</f>
        <v>#REF!</v>
      </c>
      <c r="AE7" s="111" t="e">
        <f>'1 квартал 18'!#REF!+'2 квартал 18'!#REF!</f>
        <v>#REF!</v>
      </c>
      <c r="AF7" s="111" t="e">
        <f>'1 квартал 18'!#REF!+'2 квартал 18'!#REF!</f>
        <v>#REF!</v>
      </c>
      <c r="AG7" s="111" t="e">
        <f>'1 квартал 18'!#REF!+'2 квартал 18'!#REF!</f>
        <v>#REF!</v>
      </c>
      <c r="AH7" s="111" t="e">
        <f>'1 квартал 18'!#REF!+'2 квартал 18'!#REF!</f>
        <v>#REF!</v>
      </c>
      <c r="AI7" s="111" t="e">
        <f>'1 квартал 18'!#REF!+'2 квартал 18'!#REF!</f>
        <v>#REF!</v>
      </c>
      <c r="AJ7" s="111" t="e">
        <f>'1 квартал 18'!#REF!+'2 квартал 18'!#REF!</f>
        <v>#REF!</v>
      </c>
      <c r="AK7" s="111" t="e">
        <f>'1 квартал 18'!#REF!+'2 квартал 18'!#REF!</f>
        <v>#REF!</v>
      </c>
      <c r="AL7" s="111" t="e">
        <f>'1 квартал 18'!#REF!+'2 квартал 18'!#REF!</f>
        <v>#REF!</v>
      </c>
      <c r="AM7" s="111" t="e">
        <f>'1 квартал 18'!#REF!+'2 квартал 18'!#REF!</f>
        <v>#REF!</v>
      </c>
      <c r="AN7" s="111" t="e">
        <f>'1 квартал 18'!#REF!+'2 квартал 18'!#REF!</f>
        <v>#REF!</v>
      </c>
      <c r="AO7" s="111" t="e">
        <f>'1 квартал 18'!#REF!+'2 квартал 18'!#REF!</f>
        <v>#REF!</v>
      </c>
      <c r="AP7" s="111" t="e">
        <f>'1 квартал 18'!#REF!+'2 квартал 18'!#REF!</f>
        <v>#REF!</v>
      </c>
      <c r="AQ7" s="111" t="e">
        <f>'1 квартал 18'!#REF!+'2 квартал 18'!#REF!</f>
        <v>#REF!</v>
      </c>
      <c r="AR7" s="111" t="e">
        <f>'1 квартал 18'!#REF!+'2 квартал 18'!#REF!</f>
        <v>#REF!</v>
      </c>
      <c r="AS7" s="111" t="e">
        <f>'1 квартал 18'!#REF!+'2 квартал 18'!#REF!</f>
        <v>#REF!</v>
      </c>
      <c r="AT7" s="111" t="e">
        <f>'1 квартал 18'!#REF!+'2 квартал 18'!#REF!</f>
        <v>#REF!</v>
      </c>
      <c r="AU7" s="111" t="e">
        <f>'1 квартал 18'!#REF!+'2 квартал 18'!#REF!</f>
        <v>#REF!</v>
      </c>
      <c r="AV7" s="111" t="e">
        <f>'1 квартал 18'!#REF!+'2 квартал 18'!#REF!</f>
        <v>#REF!</v>
      </c>
      <c r="AW7" s="111" t="e">
        <f>'1 квартал 18'!#REF!+'2 квартал 18'!#REF!</f>
        <v>#REF!</v>
      </c>
      <c r="AX7" s="111" t="e">
        <f>'1 квартал 18'!#REF!+'2 квартал 18'!#REF!</f>
        <v>#REF!</v>
      </c>
      <c r="AY7" s="111" t="e">
        <f>'1 квартал 18'!#REF!+'2 квартал 18'!#REF!</f>
        <v>#REF!</v>
      </c>
      <c r="AZ7" s="112" t="e">
        <f t="shared" si="1"/>
        <v>#REF!</v>
      </c>
      <c r="BA7" s="110" t="e">
        <f>'1 квартал 18'!#REF!+'2 квартал 18'!#REF!</f>
        <v>#REF!</v>
      </c>
      <c r="BB7" s="113" t="e">
        <f>'1 квартал 18'!#REF!+'2 квартал 18'!#REF!</f>
        <v>#REF!</v>
      </c>
      <c r="BC7" s="116" t="e">
        <f>'1 квартал 18'!#REF!+'2 квартал 18'!#REF!</f>
        <v>#REF!</v>
      </c>
      <c r="BD7" s="115" t="e">
        <f>'1 квартал 18'!#REF!+'2 квартал 18'!#REF!</f>
        <v>#REF!</v>
      </c>
      <c r="BE7" s="105" t="e">
        <f>'1 квартал 18'!#REF!+'2 квартал 18'!#REF!</f>
        <v>#REF!</v>
      </c>
      <c r="BF7" s="112" t="e">
        <f>'1 квартал 18'!#REF!+'2 квартал 18'!#REF!</f>
        <v>#REF!</v>
      </c>
      <c r="BG7" s="105" t="e">
        <f>'1 квартал 18'!#REF!+'2 квартал 18'!#REF!</f>
        <v>#REF!</v>
      </c>
      <c r="BH7" s="112" t="e">
        <f>'1 квартал 18'!#REF!+'2 квартал 18'!#REF!</f>
        <v>#REF!</v>
      </c>
      <c r="BI7" s="105" t="e">
        <f>'1 квартал 18'!#REF!+'2 квартал 18'!#REF!</f>
        <v>#REF!</v>
      </c>
      <c r="BJ7" s="105" t="e">
        <f>'1 квартал 18'!#REF!+'2 квартал 18'!#REF!</f>
        <v>#REF!</v>
      </c>
      <c r="BK7" s="105" t="e">
        <f>'1 квартал 18'!#REF!+'2 квартал 18'!#REF!</f>
        <v>#REF!</v>
      </c>
      <c r="BL7" s="109" t="e">
        <f>'1 квартал 18'!#REF!+'2 квартал 18'!#REF!</f>
        <v>#REF!</v>
      </c>
      <c r="BM7" s="115" t="e">
        <f>'1 квартал 18'!#REF!+'2 квартал 18'!#REF!</f>
        <v>#REF!</v>
      </c>
      <c r="BN7" s="110" t="e">
        <f>'1 квартал 18'!#REF!+'2 квартал 18'!#REF!</f>
        <v>#REF!</v>
      </c>
      <c r="BO7" s="115" t="e">
        <f>'1 квартал 18'!#REF!+'2 квартал 18'!#REF!</f>
        <v>#REF!</v>
      </c>
      <c r="BP7" s="114" t="e">
        <f>'1 квартал 18'!#REF!+'2 квартал 18'!#REF!</f>
        <v>#REF!</v>
      </c>
      <c r="BQ7" s="116" t="e">
        <f>'1 квартал 18'!#REF!+'2 квартал 18'!#REF!</f>
        <v>#REF!</v>
      </c>
      <c r="BR7" s="115" t="e">
        <f>'1 квартал 18'!#REF!+'2 квартал 18'!#REF!</f>
        <v>#REF!</v>
      </c>
      <c r="BS7" s="117" t="e">
        <f>C7+F7+R7+T7+BA7+BC7+BE7+BG7+BI7+BK7+BM7+BO7+BQ7</f>
        <v>#REF!</v>
      </c>
      <c r="BT7" s="118" t="e">
        <f>D7+E7+Q7+S7+AZ7+BB7+BD7+BF7+BH7+BJ7+BL7+BN7+BP7+BR7</f>
        <v>#REF!</v>
      </c>
    </row>
    <row r="8" spans="1:72" ht="16.5" hidden="1" thickBot="1">
      <c r="A8" s="119">
        <v>42</v>
      </c>
      <c r="B8" s="119" t="s">
        <v>34</v>
      </c>
      <c r="C8" s="120" t="e">
        <f>C9+C10</f>
        <v>#REF!</v>
      </c>
      <c r="D8" s="121" t="e">
        <f>D9+D10</f>
        <v>#REF!</v>
      </c>
      <c r="E8" s="121" t="e">
        <f aca="true" t="shared" si="2" ref="E8:BS8">E9+E10</f>
        <v>#REF!</v>
      </c>
      <c r="F8" s="122" t="e">
        <f t="shared" si="2"/>
        <v>#REF!</v>
      </c>
      <c r="G8" s="122" t="e">
        <f t="shared" si="2"/>
        <v>#REF!</v>
      </c>
      <c r="H8" s="122" t="e">
        <f t="shared" si="2"/>
        <v>#REF!</v>
      </c>
      <c r="I8" s="122" t="e">
        <f t="shared" si="2"/>
        <v>#REF!</v>
      </c>
      <c r="J8" s="122" t="e">
        <f t="shared" si="2"/>
        <v>#REF!</v>
      </c>
      <c r="K8" s="122" t="e">
        <f t="shared" si="2"/>
        <v>#REF!</v>
      </c>
      <c r="L8" s="122" t="e">
        <f t="shared" si="2"/>
        <v>#REF!</v>
      </c>
      <c r="M8" s="122" t="e">
        <f t="shared" si="2"/>
        <v>#REF!</v>
      </c>
      <c r="N8" s="122" t="e">
        <f t="shared" si="2"/>
        <v>#REF!</v>
      </c>
      <c r="O8" s="122" t="e">
        <f t="shared" si="2"/>
        <v>#REF!</v>
      </c>
      <c r="P8" s="122" t="e">
        <f t="shared" si="2"/>
        <v>#REF!</v>
      </c>
      <c r="Q8" s="123" t="e">
        <f t="shared" si="2"/>
        <v>#REF!</v>
      </c>
      <c r="R8" s="120" t="e">
        <f t="shared" si="2"/>
        <v>#REF!</v>
      </c>
      <c r="S8" s="124" t="e">
        <f t="shared" si="2"/>
        <v>#REF!</v>
      </c>
      <c r="T8" s="124" t="e">
        <f t="shared" si="2"/>
        <v>#REF!</v>
      </c>
      <c r="U8" s="125" t="e">
        <f t="shared" si="2"/>
        <v>#REF!</v>
      </c>
      <c r="V8" s="126" t="e">
        <f t="shared" si="2"/>
        <v>#REF!</v>
      </c>
      <c r="W8" s="122" t="e">
        <f t="shared" si="2"/>
        <v>#REF!</v>
      </c>
      <c r="X8" s="122" t="e">
        <f t="shared" si="2"/>
        <v>#REF!</v>
      </c>
      <c r="Y8" s="122" t="e">
        <f t="shared" si="2"/>
        <v>#REF!</v>
      </c>
      <c r="Z8" s="122" t="e">
        <f t="shared" si="2"/>
        <v>#REF!</v>
      </c>
      <c r="AA8" s="122" t="e">
        <f t="shared" si="2"/>
        <v>#REF!</v>
      </c>
      <c r="AB8" s="122" t="e">
        <f t="shared" si="2"/>
        <v>#REF!</v>
      </c>
      <c r="AC8" s="122" t="e">
        <f t="shared" si="2"/>
        <v>#REF!</v>
      </c>
      <c r="AD8" s="122" t="e">
        <f t="shared" si="2"/>
        <v>#REF!</v>
      </c>
      <c r="AE8" s="122" t="e">
        <f t="shared" si="2"/>
        <v>#REF!</v>
      </c>
      <c r="AF8" s="122" t="e">
        <f t="shared" si="2"/>
        <v>#REF!</v>
      </c>
      <c r="AG8" s="122" t="e">
        <f t="shared" si="2"/>
        <v>#REF!</v>
      </c>
      <c r="AH8" s="122" t="e">
        <f t="shared" si="2"/>
        <v>#REF!</v>
      </c>
      <c r="AI8" s="122" t="e">
        <f t="shared" si="2"/>
        <v>#REF!</v>
      </c>
      <c r="AJ8" s="122" t="e">
        <f t="shared" si="2"/>
        <v>#REF!</v>
      </c>
      <c r="AK8" s="122" t="e">
        <f t="shared" si="2"/>
        <v>#REF!</v>
      </c>
      <c r="AL8" s="122" t="e">
        <f t="shared" si="2"/>
        <v>#REF!</v>
      </c>
      <c r="AM8" s="122" t="e">
        <f t="shared" si="2"/>
        <v>#REF!</v>
      </c>
      <c r="AN8" s="122" t="e">
        <f t="shared" si="2"/>
        <v>#REF!</v>
      </c>
      <c r="AO8" s="122" t="e">
        <f t="shared" si="2"/>
        <v>#REF!</v>
      </c>
      <c r="AP8" s="122" t="e">
        <f t="shared" si="2"/>
        <v>#REF!</v>
      </c>
      <c r="AQ8" s="122" t="e">
        <f t="shared" si="2"/>
        <v>#REF!</v>
      </c>
      <c r="AR8" s="122" t="e">
        <f t="shared" si="2"/>
        <v>#REF!</v>
      </c>
      <c r="AS8" s="122" t="e">
        <f t="shared" si="2"/>
        <v>#REF!</v>
      </c>
      <c r="AT8" s="122" t="e">
        <f t="shared" si="2"/>
        <v>#REF!</v>
      </c>
      <c r="AU8" s="122" t="e">
        <f t="shared" si="2"/>
        <v>#REF!</v>
      </c>
      <c r="AV8" s="122" t="e">
        <f t="shared" si="2"/>
        <v>#REF!</v>
      </c>
      <c r="AW8" s="122" t="e">
        <f t="shared" si="2"/>
        <v>#REF!</v>
      </c>
      <c r="AX8" s="122" t="e">
        <f t="shared" si="2"/>
        <v>#REF!</v>
      </c>
      <c r="AY8" s="123" t="e">
        <f t="shared" si="2"/>
        <v>#REF!</v>
      </c>
      <c r="AZ8" s="127" t="e">
        <f t="shared" si="2"/>
        <v>#REF!</v>
      </c>
      <c r="BA8" s="128" t="e">
        <f t="shared" si="2"/>
        <v>#REF!</v>
      </c>
      <c r="BB8" s="128" t="e">
        <f t="shared" si="2"/>
        <v>#REF!</v>
      </c>
      <c r="BC8" s="119" t="e">
        <f>BC9+BC10</f>
        <v>#REF!</v>
      </c>
      <c r="BD8" s="119" t="e">
        <f t="shared" si="2"/>
        <v>#REF!</v>
      </c>
      <c r="BE8" s="119" t="e">
        <f t="shared" si="2"/>
        <v>#REF!</v>
      </c>
      <c r="BF8" s="123" t="e">
        <f t="shared" si="2"/>
        <v>#REF!</v>
      </c>
      <c r="BG8" s="123" t="e">
        <f t="shared" si="2"/>
        <v>#REF!</v>
      </c>
      <c r="BH8" s="123" t="e">
        <f t="shared" si="2"/>
        <v>#REF!</v>
      </c>
      <c r="BI8" s="119" t="e">
        <f t="shared" si="2"/>
        <v>#REF!</v>
      </c>
      <c r="BJ8" s="123" t="e">
        <f t="shared" si="2"/>
        <v>#REF!</v>
      </c>
      <c r="BK8" s="123" t="e">
        <f t="shared" si="2"/>
        <v>#REF!</v>
      </c>
      <c r="BL8" s="124" t="e">
        <f t="shared" si="2"/>
        <v>#REF!</v>
      </c>
      <c r="BM8" s="124" t="e">
        <f t="shared" si="2"/>
        <v>#REF!</v>
      </c>
      <c r="BN8" s="128" t="e">
        <f t="shared" si="2"/>
        <v>#REF!</v>
      </c>
      <c r="BO8" s="128" t="e">
        <f t="shared" si="2"/>
        <v>#REF!</v>
      </c>
      <c r="BP8" s="119" t="e">
        <f t="shared" si="2"/>
        <v>#REF!</v>
      </c>
      <c r="BQ8" s="119" t="e">
        <f t="shared" si="2"/>
        <v>#REF!</v>
      </c>
      <c r="BR8" s="119" t="e">
        <f t="shared" si="2"/>
        <v>#REF!</v>
      </c>
      <c r="BS8" s="299" t="e">
        <f t="shared" si="2"/>
        <v>#REF!</v>
      </c>
      <c r="BT8" s="129" t="e">
        <f>BT9+BT10</f>
        <v>#REF!</v>
      </c>
    </row>
    <row r="9" spans="1:76" ht="15.75" hidden="1">
      <c r="A9" s="71">
        <v>43</v>
      </c>
      <c r="B9" s="71" t="s">
        <v>8</v>
      </c>
      <c r="C9" s="71" t="e">
        <f>'1 квартал 18'!#REF!+'2 квартал 18'!#REF!</f>
        <v>#REF!</v>
      </c>
      <c r="D9" s="64" t="e">
        <f>'1 квартал 18'!#REF!+'2 квартал 18'!#REF!</f>
        <v>#REF!</v>
      </c>
      <c r="E9" s="64" t="e">
        <f>'1 квартал 18'!#REF!+'2 квартал 18'!#REF!-0.01</f>
        <v>#REF!</v>
      </c>
      <c r="F9" s="71" t="e">
        <f>'1 квартал 18'!#REF!+'2 квартал 18'!#REF!</f>
        <v>#REF!</v>
      </c>
      <c r="G9" s="71" t="e">
        <f>'1 квартал 18'!#REF!+'2 квартал 18'!#REF!</f>
        <v>#REF!</v>
      </c>
      <c r="H9" s="71" t="e">
        <f>'1 квартал 18'!#REF!+'2 квартал 18'!#REF!</f>
        <v>#REF!</v>
      </c>
      <c r="I9" s="71" t="e">
        <f>'1 квартал 18'!#REF!+'2 квартал 18'!#REF!</f>
        <v>#REF!</v>
      </c>
      <c r="J9" s="71" t="e">
        <f>'1 квартал 18'!#REF!+'2 квартал 18'!#REF!</f>
        <v>#REF!</v>
      </c>
      <c r="K9" s="71" t="e">
        <f>'1 квартал 18'!#REF!+'2 квартал 18'!#REF!</f>
        <v>#REF!</v>
      </c>
      <c r="L9" s="71" t="e">
        <f>'1 квартал 18'!#REF!+'2 квартал 18'!#REF!</f>
        <v>#REF!</v>
      </c>
      <c r="M9" s="71" t="e">
        <f>'1 квартал 18'!#REF!+'2 квартал 18'!#REF!</f>
        <v>#REF!</v>
      </c>
      <c r="N9" s="71" t="e">
        <f>'1 квартал 18'!#REF!+'2 квартал 18'!#REF!</f>
        <v>#REF!</v>
      </c>
      <c r="O9" s="71" t="e">
        <f>'1 квартал 18'!#REF!+'2 квартал 18'!#REF!</f>
        <v>#REF!</v>
      </c>
      <c r="P9" s="71" t="e">
        <f>'1 квартал 18'!#REF!+'2 квартал 18'!#REF!</f>
        <v>#REF!</v>
      </c>
      <c r="Q9" s="130" t="e">
        <f t="shared" si="0"/>
        <v>#REF!</v>
      </c>
      <c r="R9" s="131" t="e">
        <f>'1 квартал 18'!#REF!+'2 квартал 18'!#REF!</f>
        <v>#REF!</v>
      </c>
      <c r="S9" s="68" t="e">
        <f>'1 квартал 18'!#REF!+'2 квартал 18'!#REF!</f>
        <v>#REF!</v>
      </c>
      <c r="T9" s="73" t="e">
        <f>'1 квартал 18'!#REF!+'2 квартал 18'!#REF!</f>
        <v>#REF!</v>
      </c>
      <c r="U9" s="70" t="e">
        <f>'1 квартал 18'!#REF!+'2 квартал 18'!#REF!</f>
        <v>#REF!</v>
      </c>
      <c r="V9" s="70" t="e">
        <f>'1 квартал 18'!#REF!+'2 квартал 18'!#REF!</f>
        <v>#REF!</v>
      </c>
      <c r="W9" s="70" t="e">
        <f>'1 квартал 18'!#REF!+'2 квартал 18'!#REF!</f>
        <v>#REF!</v>
      </c>
      <c r="X9" s="70" t="e">
        <f>'1 квартал 18'!#REF!+'2 квартал 18'!#REF!</f>
        <v>#REF!</v>
      </c>
      <c r="Y9" s="70" t="e">
        <f>'1 квартал 18'!#REF!+'2 квартал 18'!#REF!</f>
        <v>#REF!</v>
      </c>
      <c r="Z9" s="70" t="e">
        <f>'1 квартал 18'!#REF!+'2 квартал 18'!#REF!</f>
        <v>#REF!</v>
      </c>
      <c r="AA9" s="70" t="e">
        <f>'1 квартал 18'!#REF!+'2 квартал 18'!#REF!</f>
        <v>#REF!</v>
      </c>
      <c r="AB9" s="70" t="e">
        <f>'1 квартал 18'!#REF!+'2 квартал 18'!#REF!</f>
        <v>#REF!</v>
      </c>
      <c r="AC9" s="70" t="e">
        <f>'1 квартал 18'!#REF!+'2 квартал 18'!#REF!</f>
        <v>#REF!</v>
      </c>
      <c r="AD9" s="70" t="e">
        <f>'1 квартал 18'!#REF!+'2 квартал 18'!#REF!</f>
        <v>#REF!</v>
      </c>
      <c r="AE9" s="70" t="e">
        <f>'1 квартал 18'!#REF!+'2 квартал 18'!#REF!</f>
        <v>#REF!</v>
      </c>
      <c r="AF9" s="70" t="e">
        <f>'1 квартал 18'!#REF!+'2 квартал 18'!#REF!</f>
        <v>#REF!</v>
      </c>
      <c r="AG9" s="70" t="e">
        <f>'1 квартал 18'!#REF!+'2 квартал 18'!#REF!</f>
        <v>#REF!</v>
      </c>
      <c r="AH9" s="70" t="e">
        <f>'1 квартал 18'!#REF!+'2 квартал 18'!#REF!</f>
        <v>#REF!</v>
      </c>
      <c r="AI9" s="70" t="e">
        <f>'1 квартал 18'!#REF!+'2 квартал 18'!#REF!</f>
        <v>#REF!</v>
      </c>
      <c r="AJ9" s="70" t="e">
        <f>'1 квартал 18'!#REF!+'2 квартал 18'!#REF!</f>
        <v>#REF!</v>
      </c>
      <c r="AK9" s="70" t="e">
        <f>'1 квартал 18'!#REF!+'2 квартал 18'!#REF!</f>
        <v>#REF!</v>
      </c>
      <c r="AL9" s="70" t="e">
        <f>'1 квартал 18'!#REF!+'2 квартал 18'!#REF!</f>
        <v>#REF!</v>
      </c>
      <c r="AM9" s="70" t="e">
        <f>'1 квартал 18'!#REF!+'2 квартал 18'!#REF!</f>
        <v>#REF!</v>
      </c>
      <c r="AN9" s="70" t="e">
        <f>'1 квартал 18'!#REF!+'2 квартал 18'!#REF!</f>
        <v>#REF!</v>
      </c>
      <c r="AO9" s="70" t="e">
        <f>'1 квартал 18'!#REF!+'2 квартал 18'!#REF!</f>
        <v>#REF!</v>
      </c>
      <c r="AP9" s="70" t="e">
        <f>'1 квартал 18'!#REF!+'2 квартал 18'!#REF!</f>
        <v>#REF!</v>
      </c>
      <c r="AQ9" s="70" t="e">
        <f>'1 квартал 18'!#REF!+'2 квартал 18'!#REF!</f>
        <v>#REF!</v>
      </c>
      <c r="AR9" s="70" t="e">
        <f>'1 квартал 18'!#REF!+'2 квартал 18'!#REF!</f>
        <v>#REF!</v>
      </c>
      <c r="AS9" s="70" t="e">
        <f>'1 квартал 18'!#REF!+'2 квартал 18'!#REF!</f>
        <v>#REF!</v>
      </c>
      <c r="AT9" s="70" t="e">
        <f>'1 квартал 18'!#REF!+'2 квартал 18'!#REF!</f>
        <v>#REF!</v>
      </c>
      <c r="AU9" s="70" t="e">
        <f>'1 квартал 18'!#REF!+'2 квартал 18'!#REF!</f>
        <v>#REF!</v>
      </c>
      <c r="AV9" s="70" t="e">
        <f>'1 квартал 18'!#REF!+'2 квартал 18'!#REF!</f>
        <v>#REF!</v>
      </c>
      <c r="AW9" s="70" t="e">
        <f>'1 квартал 18'!#REF!+'2 квартал 18'!#REF!</f>
        <v>#REF!</v>
      </c>
      <c r="AX9" s="70" t="e">
        <f>'1 квартал 18'!#REF!+'2 квартал 18'!#REF!</f>
        <v>#REF!</v>
      </c>
      <c r="AY9" s="70" t="e">
        <f>'1 квартал 18'!#REF!+'2 квартал 18'!#REF!</f>
        <v>#REF!</v>
      </c>
      <c r="AZ9" s="66" t="e">
        <f t="shared" si="1"/>
        <v>#REF!</v>
      </c>
      <c r="BA9" s="73" t="e">
        <f>'1 квартал 18'!#REF!+'2 квартал 18'!#REF!</f>
        <v>#REF!</v>
      </c>
      <c r="BB9" s="74" t="e">
        <f>'1 квартал 18'!#REF!+'2 квартал 18'!#REF!</f>
        <v>#REF!</v>
      </c>
      <c r="BC9" s="77" t="e">
        <f>'1 квартал 18'!#REF!+'2 квартал 18'!#REF!</f>
        <v>#REF!</v>
      </c>
      <c r="BD9" s="79" t="e">
        <f>'1 квартал 18'!#REF!+'2 квартал 18'!#REF!</f>
        <v>#REF!</v>
      </c>
      <c r="BE9" s="77" t="e">
        <f>'1 квартал 18'!#REF!+'2 квартал 18'!#REF!</f>
        <v>#REF!</v>
      </c>
      <c r="BF9" s="72" t="e">
        <f>'1 квартал 18'!#REF!+'2 квартал 18'!#REF!</f>
        <v>#REF!</v>
      </c>
      <c r="BG9" s="77" t="e">
        <f>'1 квартал 18'!#REF!+'2 квартал 18'!#REF!</f>
        <v>#REF!</v>
      </c>
      <c r="BH9" s="72" t="e">
        <f>'1 квартал 18'!#REF!+'2 квартал 18'!#REF!</f>
        <v>#REF!</v>
      </c>
      <c r="BI9" s="77" t="e">
        <f>'1 квартал 18'!#REF!+'2 квартал 18'!#REF!</f>
        <v>#REF!</v>
      </c>
      <c r="BJ9" s="77" t="e">
        <f>'1 квартал 18'!#REF!+'2 квартал 18'!#REF!</f>
        <v>#REF!</v>
      </c>
      <c r="BK9" s="77" t="e">
        <f>'1 квартал 18'!#REF!+'2 квартал 18'!#REF!</f>
        <v>#REF!</v>
      </c>
      <c r="BL9" s="68" t="e">
        <f>'1 квартал 18'!#REF!+'2 квартал 18'!#REF!</f>
        <v>#REF!</v>
      </c>
      <c r="BM9" s="79" t="e">
        <f>'1 квартал 18'!#REF!+'2 квартал 18'!#REF!</f>
        <v>#REF!</v>
      </c>
      <c r="BN9" s="73" t="e">
        <f>'1 квартал 18'!#REF!+'2 квартал 18'!#REF!</f>
        <v>#REF!</v>
      </c>
      <c r="BO9" s="79" t="e">
        <f>'1 квартал 18'!#REF!+'2 квартал 18'!#REF!</f>
        <v>#REF!</v>
      </c>
      <c r="BP9" s="80" t="e">
        <f>'1 квартал 18'!#REF!+'2 квартал 18'!#REF!</f>
        <v>#REF!</v>
      </c>
      <c r="BQ9" s="73" t="e">
        <f>'1 квартал 18'!#REF!+'2 квартал 18'!#REF!</f>
        <v>#REF!</v>
      </c>
      <c r="BR9" s="79" t="e">
        <f>'1 квартал 18'!#REF!+'2 квартал 18'!#REF!</f>
        <v>#REF!</v>
      </c>
      <c r="BS9" s="132" t="e">
        <f>C9+F9+R9+T9+BA9+BC9+BE9+BG9+BI9+BK9+BM9+BO9</f>
        <v>#REF!</v>
      </c>
      <c r="BT9" s="82" t="e">
        <f>D9+E9+Q9+S9+AZ9+BB9+BD9+BF9+BH9+BJ9+BL9+BN9+BP9</f>
        <v>#REF!</v>
      </c>
      <c r="BU9" s="133"/>
      <c r="BV9" s="133"/>
      <c r="BW9" s="133"/>
      <c r="BX9" s="133"/>
    </row>
    <row r="10" spans="1:72" ht="16.5" hidden="1" thickBot="1">
      <c r="A10" s="102">
        <v>44</v>
      </c>
      <c r="B10" s="102" t="s">
        <v>4</v>
      </c>
      <c r="C10" s="103" t="e">
        <f>'1 квартал 18'!#REF!+'2 квартал 18'!#REF!</f>
        <v>#REF!</v>
      </c>
      <c r="D10" s="134" t="e">
        <f>'1 квартал 18'!#REF!+'2 квартал 18'!#REF!</f>
        <v>#REF!</v>
      </c>
      <c r="E10" s="134" t="e">
        <f>'1 квартал 18'!#REF!+'2 квартал 18'!#REF!</f>
        <v>#REF!</v>
      </c>
      <c r="F10" s="102" t="e">
        <f>'1 квартал 18'!#REF!+'2 квартал 18'!#REF!</f>
        <v>#REF!</v>
      </c>
      <c r="G10" s="71" t="e">
        <f>'1 квартал 18'!#REF!+'2 квартал 18'!#REF!</f>
        <v>#REF!</v>
      </c>
      <c r="H10" s="71" t="e">
        <f>'1 квартал 18'!#REF!+'2 квартал 18'!#REF!</f>
        <v>#REF!</v>
      </c>
      <c r="I10" s="71" t="e">
        <f>'1 квартал 18'!#REF!+'2 квартал 18'!#REF!</f>
        <v>#REF!</v>
      </c>
      <c r="J10" s="71" t="e">
        <f>'1 квартал 18'!#REF!+'2 квартал 18'!#REF!</f>
        <v>#REF!</v>
      </c>
      <c r="K10" s="71" t="e">
        <f>'1 квартал 18'!#REF!+'2 квартал 18'!#REF!</f>
        <v>#REF!</v>
      </c>
      <c r="L10" s="71" t="e">
        <f>'1 квартал 18'!#REF!+'2 квартал 18'!#REF!</f>
        <v>#REF!</v>
      </c>
      <c r="M10" s="71" t="e">
        <f>'1 квартал 18'!#REF!+'2 квартал 18'!#REF!</f>
        <v>#REF!</v>
      </c>
      <c r="N10" s="71" t="e">
        <f>'1 квартал 18'!#REF!+'2 квартал 18'!#REF!</f>
        <v>#REF!</v>
      </c>
      <c r="O10" s="71" t="e">
        <f>'1 квартал 18'!#REF!+'2 квартал 18'!#REF!</f>
        <v>#REF!</v>
      </c>
      <c r="P10" s="71" t="e">
        <f>'1 квартал 18'!#REF!+'2 квартал 18'!#REF!</f>
        <v>#REF!</v>
      </c>
      <c r="Q10" s="130" t="e">
        <f t="shared" si="0"/>
        <v>#REF!</v>
      </c>
      <c r="R10" s="135" t="e">
        <f>'1 квартал 18'!#REF!+'2 квартал 18'!#REF!</f>
        <v>#REF!</v>
      </c>
      <c r="S10" s="136" t="e">
        <f>'1 квартал 18'!#REF!+'2 квартал 18'!#REF!</f>
        <v>#REF!</v>
      </c>
      <c r="T10" s="137" t="e">
        <f>'1 квартал 18'!#REF!+'2 квартал 18'!#REF!</f>
        <v>#REF!</v>
      </c>
      <c r="U10" s="70" t="e">
        <f>'1 квартал 18'!#REF!+'2 квартал 18'!#REF!</f>
        <v>#REF!</v>
      </c>
      <c r="V10" s="70" t="e">
        <f>'1 квартал 18'!#REF!+'2 квартал 18'!#REF!</f>
        <v>#REF!</v>
      </c>
      <c r="W10" s="70" t="e">
        <f>'1 квартал 18'!#REF!+'2 квартал 18'!#REF!</f>
        <v>#REF!</v>
      </c>
      <c r="X10" s="70" t="e">
        <f>'1 квартал 18'!#REF!+'2 квартал 18'!#REF!</f>
        <v>#REF!</v>
      </c>
      <c r="Y10" s="70" t="e">
        <f>'1 квартал 18'!#REF!+'2 квартал 18'!#REF!</f>
        <v>#REF!</v>
      </c>
      <c r="Z10" s="70" t="e">
        <f>'1 квартал 18'!#REF!+'2 квартал 18'!#REF!</f>
        <v>#REF!</v>
      </c>
      <c r="AA10" s="70" t="e">
        <f>'1 квартал 18'!#REF!+'2 квартал 18'!#REF!</f>
        <v>#REF!</v>
      </c>
      <c r="AB10" s="70" t="e">
        <f>'1 квартал 18'!#REF!+'2 квартал 18'!#REF!</f>
        <v>#REF!</v>
      </c>
      <c r="AC10" s="70" t="e">
        <f>'1 квартал 18'!#REF!+'2 квартал 18'!#REF!</f>
        <v>#REF!</v>
      </c>
      <c r="AD10" s="70" t="e">
        <f>'1 квартал 18'!#REF!+'2 квартал 18'!#REF!</f>
        <v>#REF!</v>
      </c>
      <c r="AE10" s="70" t="e">
        <f>'1 квартал 18'!#REF!+'2 квартал 18'!#REF!</f>
        <v>#REF!</v>
      </c>
      <c r="AF10" s="70" t="e">
        <f>'1 квартал 18'!#REF!+'2 квартал 18'!#REF!</f>
        <v>#REF!</v>
      </c>
      <c r="AG10" s="70" t="e">
        <f>'1 квартал 18'!#REF!+'2 квартал 18'!#REF!</f>
        <v>#REF!</v>
      </c>
      <c r="AH10" s="70" t="e">
        <f>'1 квартал 18'!#REF!+'2 квартал 18'!#REF!</f>
        <v>#REF!</v>
      </c>
      <c r="AI10" s="70" t="e">
        <f>'1 квартал 18'!#REF!+'2 квартал 18'!#REF!</f>
        <v>#REF!</v>
      </c>
      <c r="AJ10" s="70" t="e">
        <f>'1 квартал 18'!#REF!+'2 квартал 18'!#REF!</f>
        <v>#REF!</v>
      </c>
      <c r="AK10" s="70" t="e">
        <f>'1 квартал 18'!#REF!+'2 квартал 18'!#REF!</f>
        <v>#REF!</v>
      </c>
      <c r="AL10" s="70" t="e">
        <f>'1 квартал 18'!#REF!+'2 квартал 18'!#REF!</f>
        <v>#REF!</v>
      </c>
      <c r="AM10" s="70" t="e">
        <f>'1 квартал 18'!#REF!+'2 квартал 18'!#REF!</f>
        <v>#REF!</v>
      </c>
      <c r="AN10" s="70" t="e">
        <f>'1 квартал 18'!#REF!+'2 квартал 18'!#REF!</f>
        <v>#REF!</v>
      </c>
      <c r="AO10" s="70" t="e">
        <f>'1 квартал 18'!#REF!+'2 квартал 18'!#REF!</f>
        <v>#REF!</v>
      </c>
      <c r="AP10" s="70" t="e">
        <f>'1 квартал 18'!#REF!+'2 квартал 18'!#REF!</f>
        <v>#REF!</v>
      </c>
      <c r="AQ10" s="70" t="e">
        <f>'1 квартал 18'!#REF!+'2 квартал 18'!#REF!</f>
        <v>#REF!</v>
      </c>
      <c r="AR10" s="70" t="e">
        <f>'1 квартал 18'!#REF!+'2 квартал 18'!#REF!</f>
        <v>#REF!</v>
      </c>
      <c r="AS10" s="70" t="e">
        <f>'1 квартал 18'!#REF!+'2 квартал 18'!#REF!</f>
        <v>#REF!</v>
      </c>
      <c r="AT10" s="70" t="e">
        <f>'1 квартал 18'!#REF!+'2 квартал 18'!#REF!</f>
        <v>#REF!</v>
      </c>
      <c r="AU10" s="70" t="e">
        <f>'1 квартал 18'!#REF!+'2 квартал 18'!#REF!</f>
        <v>#REF!</v>
      </c>
      <c r="AV10" s="70" t="e">
        <f>'1 квартал 18'!#REF!+'2 квартал 18'!#REF!</f>
        <v>#REF!</v>
      </c>
      <c r="AW10" s="70" t="e">
        <f>'1 квартал 18'!#REF!+'2 квартал 18'!#REF!</f>
        <v>#REF!</v>
      </c>
      <c r="AX10" s="70" t="e">
        <f>'1 квартал 18'!#REF!+'2 квартал 18'!#REF!</f>
        <v>#REF!</v>
      </c>
      <c r="AY10" s="70" t="e">
        <f>'1 квартал 18'!#REF!+'2 квартал 18'!#REF!</f>
        <v>#REF!</v>
      </c>
      <c r="AZ10" s="66" t="e">
        <f t="shared" si="1"/>
        <v>#REF!</v>
      </c>
      <c r="BA10" s="138" t="e">
        <f>'1 квартал 18'!#REF!+'2 квартал 18'!#REF!</f>
        <v>#REF!</v>
      </c>
      <c r="BB10" s="139" t="e">
        <f>'1 квартал 18'!#REF!+'2 квартал 18'!#REF!</f>
        <v>#REF!</v>
      </c>
      <c r="BC10" s="140" t="e">
        <f>'1 квартал 18'!#REF!+'2 квартал 18'!#REF!</f>
        <v>#REF!</v>
      </c>
      <c r="BD10" s="141" t="e">
        <f>'1 квартал 18'!#REF!+'2 квартал 18'!#REF!</f>
        <v>#REF!</v>
      </c>
      <c r="BE10" s="142" t="e">
        <f>'1 квартал 18'!#REF!+'2 квартал 18'!#REF!</f>
        <v>#REF!</v>
      </c>
      <c r="BF10" s="143" t="e">
        <f>'1 квартал 18'!#REF!+'2 квартал 18'!#REF!</f>
        <v>#REF!</v>
      </c>
      <c r="BG10" s="142" t="e">
        <f>'1 квартал 18'!#REF!+'2 квартал 18'!#REF!</f>
        <v>#REF!</v>
      </c>
      <c r="BH10" s="143" t="e">
        <f>'1 квартал 18'!#REF!+'2 квартал 18'!#REF!</f>
        <v>#REF!</v>
      </c>
      <c r="BI10" s="77" t="e">
        <f>'1 квартал 18'!#REF!+'2 квартал 18'!#REF!</f>
        <v>#REF!</v>
      </c>
      <c r="BJ10" s="77" t="e">
        <f>'1 квартал 18'!#REF!+'2 квартал 18'!#REF!</f>
        <v>#REF!</v>
      </c>
      <c r="BK10" s="142" t="e">
        <f>'1 квартал 18'!#REF!+'2 квартал 18'!#REF!</f>
        <v>#REF!</v>
      </c>
      <c r="BL10" s="136" t="e">
        <f>'1 квартал 18'!#REF!+'2 квартал 18'!#REF!</f>
        <v>#REF!</v>
      </c>
      <c r="BM10" s="141" t="e">
        <f>'1 квартал 18'!#REF!+'2 квартал 18'!#REF!</f>
        <v>#REF!</v>
      </c>
      <c r="BN10" s="137" t="e">
        <f>'1 квартал 18'!#REF!+'2 квартал 18'!#REF!</f>
        <v>#REF!</v>
      </c>
      <c r="BO10" s="141" t="e">
        <f>'1 квартал 18'!#REF!+'2 квартал 18'!#REF!</f>
        <v>#REF!</v>
      </c>
      <c r="BP10" s="144" t="e">
        <f>'1 квартал 18'!#REF!+'2 квартал 18'!#REF!</f>
        <v>#REF!</v>
      </c>
      <c r="BQ10" s="137" t="e">
        <f>'1 квартал 18'!#REF!+'2 квартал 18'!#REF!</f>
        <v>#REF!</v>
      </c>
      <c r="BR10" s="145" t="e">
        <f>'1 квартал 18'!#REF!+'2 квартал 18'!#REF!</f>
        <v>#REF!</v>
      </c>
      <c r="BS10" s="298" t="e">
        <f>C10+F10+R10+T10+BA10+BC10+BE10+BG10+BI10+BK10+BM10+BO10</f>
        <v>#REF!</v>
      </c>
      <c r="BT10" s="146" t="e">
        <f>D10+E10+Q10+S10+AZ10+BB10+BD10+BF10+BH10+BJ10+BL10+BN10+BP10</f>
        <v>#REF!</v>
      </c>
    </row>
    <row r="11" spans="1:72" ht="32.25" hidden="1" thickBot="1">
      <c r="A11" s="147">
        <v>45</v>
      </c>
      <c r="B11" s="148" t="s">
        <v>54</v>
      </c>
      <c r="C11" s="148" t="e">
        <f>'1 квартал 18'!#REF!+'2 квартал 18'!#REF!</f>
        <v>#REF!</v>
      </c>
      <c r="D11" s="311" t="e">
        <f>'1 квартал 18'!#REF!+'2 квартал 18'!#REF!</f>
        <v>#REF!</v>
      </c>
      <c r="E11" s="311" t="e">
        <f>'1 квартал 18'!#REF!+'2 квартал 18'!#REF!</f>
        <v>#REF!</v>
      </c>
      <c r="F11" s="149" t="e">
        <f>'1 квартал 18'!#REF!+'2 квартал 18'!#REF!</f>
        <v>#REF!</v>
      </c>
      <c r="G11" s="149" t="e">
        <f>'1 квартал 18'!#REF!+'2 квартал 18'!#REF!</f>
        <v>#REF!</v>
      </c>
      <c r="H11" s="149" t="e">
        <f>'1 квартал 18'!#REF!+'2 квартал 18'!#REF!</f>
        <v>#REF!</v>
      </c>
      <c r="I11" s="149" t="e">
        <f>'1 квартал 18'!#REF!+'2 квартал 18'!#REF!</f>
        <v>#REF!</v>
      </c>
      <c r="J11" s="149" t="e">
        <f>'1 квартал 18'!#REF!+'2 квартал 18'!#REF!</f>
        <v>#REF!</v>
      </c>
      <c r="K11" s="149" t="e">
        <f>'1 квартал 18'!#REF!+'2 квартал 18'!#REF!</f>
        <v>#REF!</v>
      </c>
      <c r="L11" s="149" t="e">
        <f>'1 квартал 18'!#REF!+'2 квартал 18'!#REF!</f>
        <v>#REF!</v>
      </c>
      <c r="M11" s="149" t="e">
        <f>'1 квартал 18'!#REF!+'2 квартал 18'!#REF!</f>
        <v>#REF!</v>
      </c>
      <c r="N11" s="149" t="e">
        <f>'1 квартал 18'!#REF!+'2 квартал 18'!#REF!</f>
        <v>#REF!</v>
      </c>
      <c r="O11" s="149" t="e">
        <f>'1 квартал 18'!#REF!+'2 квартал 18'!#REF!</f>
        <v>#REF!</v>
      </c>
      <c r="P11" s="149" t="e">
        <f>'1 квартал 18'!#REF!+'2 квартал 18'!#REF!</f>
        <v>#REF!</v>
      </c>
      <c r="Q11" s="150" t="e">
        <f t="shared" si="0"/>
        <v>#REF!</v>
      </c>
      <c r="R11" s="151" t="e">
        <f>'1 квартал 18'!#REF!+'2 квартал 18'!#REF!</f>
        <v>#REF!</v>
      </c>
      <c r="S11" s="152" t="e">
        <f>'1 квартал 18'!#REF!+'2 квартал 18'!#REF!</f>
        <v>#REF!</v>
      </c>
      <c r="T11" s="153" t="e">
        <f>'1 квартал 18'!#REF!+'2 квартал 18'!#REF!</f>
        <v>#REF!</v>
      </c>
      <c r="U11" s="154" t="e">
        <f>'1 квартал 18'!#REF!+'2 квартал 18'!#REF!</f>
        <v>#REF!</v>
      </c>
      <c r="V11" s="154" t="e">
        <f>'1 квартал 18'!#REF!+'2 квартал 18'!#REF!</f>
        <v>#REF!</v>
      </c>
      <c r="W11" s="154" t="e">
        <f>'1 квартал 18'!#REF!+'2 квартал 18'!#REF!</f>
        <v>#REF!</v>
      </c>
      <c r="X11" s="154" t="e">
        <f>'1 квартал 18'!#REF!+'2 квартал 18'!#REF!</f>
        <v>#REF!</v>
      </c>
      <c r="Y11" s="154" t="e">
        <f>'1 квартал 18'!#REF!+'2 квартал 18'!#REF!</f>
        <v>#REF!</v>
      </c>
      <c r="Z11" s="154" t="e">
        <f>'1 квартал 18'!#REF!+'2 квартал 18'!#REF!</f>
        <v>#REF!</v>
      </c>
      <c r="AA11" s="154" t="e">
        <f>'1 квартал 18'!#REF!+'2 квартал 18'!#REF!</f>
        <v>#REF!</v>
      </c>
      <c r="AB11" s="154" t="e">
        <f>'1 квартал 18'!#REF!+'2 квартал 18'!#REF!</f>
        <v>#REF!</v>
      </c>
      <c r="AC11" s="154" t="e">
        <f>'1 квартал 18'!#REF!+'2 квартал 18'!#REF!</f>
        <v>#REF!</v>
      </c>
      <c r="AD11" s="154" t="e">
        <f>'1 квартал 18'!#REF!+'2 квартал 18'!#REF!</f>
        <v>#REF!</v>
      </c>
      <c r="AE11" s="154" t="e">
        <f>'1 квартал 18'!#REF!+'2 квартал 18'!#REF!</f>
        <v>#REF!</v>
      </c>
      <c r="AF11" s="154" t="e">
        <f>'1 квартал 18'!#REF!+'2 квартал 18'!#REF!</f>
        <v>#REF!</v>
      </c>
      <c r="AG11" s="154" t="e">
        <f>'1 квартал 18'!#REF!+'2 квартал 18'!#REF!</f>
        <v>#REF!</v>
      </c>
      <c r="AH11" s="154" t="e">
        <f>'1 квартал 18'!#REF!+'2 квартал 18'!#REF!</f>
        <v>#REF!</v>
      </c>
      <c r="AI11" s="154" t="e">
        <f>'1 квартал 18'!#REF!+'2 квартал 18'!#REF!</f>
        <v>#REF!</v>
      </c>
      <c r="AJ11" s="154" t="e">
        <f>'1 квартал 18'!#REF!+'2 квартал 18'!#REF!</f>
        <v>#REF!</v>
      </c>
      <c r="AK11" s="154" t="e">
        <f>'1 квартал 18'!#REF!+'2 квартал 18'!#REF!</f>
        <v>#REF!</v>
      </c>
      <c r="AL11" s="154" t="e">
        <f>'1 квартал 18'!#REF!+'2 квартал 18'!#REF!</f>
        <v>#REF!</v>
      </c>
      <c r="AM11" s="154" t="e">
        <f>'1 квартал 18'!#REF!+'2 квартал 18'!#REF!</f>
        <v>#REF!</v>
      </c>
      <c r="AN11" s="154" t="e">
        <f>'1 квартал 18'!#REF!+'2 квартал 18'!#REF!</f>
        <v>#REF!</v>
      </c>
      <c r="AO11" s="154" t="e">
        <f>'1 квартал 18'!#REF!+'2 квартал 18'!#REF!</f>
        <v>#REF!</v>
      </c>
      <c r="AP11" s="154" t="e">
        <f>'1 квартал 18'!#REF!+'2 квартал 18'!#REF!</f>
        <v>#REF!</v>
      </c>
      <c r="AQ11" s="154" t="e">
        <f>'1 квартал 18'!#REF!+'2 квартал 18'!#REF!</f>
        <v>#REF!</v>
      </c>
      <c r="AR11" s="154" t="e">
        <f>'1 квартал 18'!#REF!+'2 квартал 18'!#REF!</f>
        <v>#REF!</v>
      </c>
      <c r="AS11" s="154" t="e">
        <f>'1 квартал 18'!#REF!+'2 квартал 18'!#REF!</f>
        <v>#REF!</v>
      </c>
      <c r="AT11" s="154" t="e">
        <f>'1 квартал 18'!#REF!+'2 квартал 18'!#REF!</f>
        <v>#REF!</v>
      </c>
      <c r="AU11" s="154" t="e">
        <f>'1 квартал 18'!#REF!+'2 квартал 18'!#REF!</f>
        <v>#REF!</v>
      </c>
      <c r="AV11" s="154" t="e">
        <f>'1 квартал 18'!#REF!+'2 квартал 18'!#REF!</f>
        <v>#REF!</v>
      </c>
      <c r="AW11" s="154" t="e">
        <f>'1 квартал 18'!#REF!+'2 квартал 18'!#REF!</f>
        <v>#REF!</v>
      </c>
      <c r="AX11" s="154" t="e">
        <f>'1 квартал 18'!#REF!+'2 квартал 18'!#REF!</f>
        <v>#REF!</v>
      </c>
      <c r="AY11" s="154" t="e">
        <f>'1 квартал 18'!#REF!+'2 квартал 18'!#REF!</f>
        <v>#REF!</v>
      </c>
      <c r="AZ11" s="155" t="e">
        <f t="shared" si="1"/>
        <v>#REF!</v>
      </c>
      <c r="BA11" s="153" t="e">
        <f>'1 квартал 18'!#REF!+'2 квартал 18'!#REF!</f>
        <v>#REF!</v>
      </c>
      <c r="BB11" s="156" t="e">
        <f>'1 квартал 18'!#REF!+'2 квартал 18'!#REF!</f>
        <v>#REF!</v>
      </c>
      <c r="BC11" s="151" t="e">
        <f>'1 квартал 18'!#REF!+'2 квартал 18'!#REF!</f>
        <v>#REF!</v>
      </c>
      <c r="BD11" s="157" t="e">
        <f>'1 квартал 18'!#REF!+'2 квартал 18'!#REF!</f>
        <v>#REF!</v>
      </c>
      <c r="BE11" s="151" t="e">
        <f>'1 квартал 18'!#REF!+'2 квартал 18'!#REF!</f>
        <v>#REF!</v>
      </c>
      <c r="BF11" s="155" t="e">
        <f>'1 квартал 18'!#REF!+'2 квартал 18'!#REF!</f>
        <v>#REF!</v>
      </c>
      <c r="BG11" s="151" t="e">
        <f>'1 квартал 18'!#REF!+'2 квартал 18'!#REF!</f>
        <v>#REF!</v>
      </c>
      <c r="BH11" s="155" t="e">
        <f>'1 квартал 18'!#REF!+'2 квартал 18'!#REF!</f>
        <v>#REF!</v>
      </c>
      <c r="BI11" s="147" t="e">
        <f>'1 квартал 18'!#REF!+'2 квартал 18'!#REF!</f>
        <v>#REF!</v>
      </c>
      <c r="BJ11" s="147" t="e">
        <f>'1 квартал 18'!#REF!+'2 квартал 18'!#REF!</f>
        <v>#REF!</v>
      </c>
      <c r="BK11" s="147" t="e">
        <f>'1 квартал 18'!#REF!+'2 квартал 18'!#REF!</f>
        <v>#REF!</v>
      </c>
      <c r="BL11" s="152" t="e">
        <f>'1 квартал 18'!#REF!+'2 квартал 18'!#REF!</f>
        <v>#REF!</v>
      </c>
      <c r="BM11" s="157" t="e">
        <f>'1 квартал 18'!#REF!+'2 квартал 18'!#REF!</f>
        <v>#REF!</v>
      </c>
      <c r="BN11" s="154" t="e">
        <f>'1 квартал 18'!#REF!+'2 квартал 18'!#REF!</f>
        <v>#REF!</v>
      </c>
      <c r="BO11" s="157" t="e">
        <f>'1 квартал 18'!#REF!+'2 квартал 18'!#REF!</f>
        <v>#REF!</v>
      </c>
      <c r="BP11" s="158" t="e">
        <f>'1 квартал 18'!#REF!+'2 квартал 18'!#REF!</f>
        <v>#REF!</v>
      </c>
      <c r="BQ11" s="154" t="e">
        <f>'1 квартал 18'!#REF!+'2 квартал 18'!#REF!</f>
        <v>#REF!</v>
      </c>
      <c r="BR11" s="156" t="e">
        <f>'1 квартал 18'!#REF!+'2 квартал 18'!#REF!</f>
        <v>#REF!</v>
      </c>
      <c r="BS11" s="159" t="e">
        <f>C11+F11+R11+T11+BA11+BC11+BE11+BG11+BI11+BK11+BM11+BO11+BQ11</f>
        <v>#REF!</v>
      </c>
      <c r="BT11" s="160" t="e">
        <f>D11+E11+Q11+S11+AZ11+BB11+BD11+BF11+BH11+BJ11+BL11+BN11+BP11+BR11</f>
        <v>#REF!</v>
      </c>
    </row>
    <row r="12" spans="1:72" s="176" customFormat="1" ht="16.5" hidden="1" thickBot="1">
      <c r="A12" s="161">
        <v>46</v>
      </c>
      <c r="B12" s="162">
        <v>611161</v>
      </c>
      <c r="C12" s="162" t="e">
        <f aca="true" t="shared" si="3" ref="C12:BN12">C13+C14+C15</f>
        <v>#REF!</v>
      </c>
      <c r="D12" s="163" t="e">
        <f t="shared" si="3"/>
        <v>#REF!</v>
      </c>
      <c r="E12" s="163" t="e">
        <f t="shared" si="3"/>
        <v>#REF!</v>
      </c>
      <c r="F12" s="164" t="e">
        <f t="shared" si="3"/>
        <v>#REF!</v>
      </c>
      <c r="G12" s="165" t="e">
        <f t="shared" si="3"/>
        <v>#REF!</v>
      </c>
      <c r="H12" s="163" t="e">
        <f t="shared" si="3"/>
        <v>#REF!</v>
      </c>
      <c r="I12" s="165" t="e">
        <f t="shared" si="3"/>
        <v>#REF!</v>
      </c>
      <c r="J12" s="165" t="e">
        <f t="shared" si="3"/>
        <v>#REF!</v>
      </c>
      <c r="K12" s="165" t="e">
        <f t="shared" si="3"/>
        <v>#REF!</v>
      </c>
      <c r="L12" s="165" t="e">
        <f t="shared" si="3"/>
        <v>#REF!</v>
      </c>
      <c r="M12" s="165" t="e">
        <f t="shared" si="3"/>
        <v>#REF!</v>
      </c>
      <c r="N12" s="165" t="e">
        <f t="shared" si="3"/>
        <v>#REF!</v>
      </c>
      <c r="O12" s="165" t="e">
        <f t="shared" si="3"/>
        <v>#REF!</v>
      </c>
      <c r="P12" s="165" t="e">
        <f t="shared" si="3"/>
        <v>#REF!</v>
      </c>
      <c r="Q12" s="166" t="e">
        <f t="shared" si="3"/>
        <v>#REF!</v>
      </c>
      <c r="R12" s="161" t="e">
        <f t="shared" si="3"/>
        <v>#REF!</v>
      </c>
      <c r="S12" s="167" t="e">
        <f t="shared" si="3"/>
        <v>#REF!</v>
      </c>
      <c r="T12" s="167" t="e">
        <f t="shared" si="3"/>
        <v>#REF!</v>
      </c>
      <c r="U12" s="168" t="e">
        <f t="shared" si="3"/>
        <v>#REF!</v>
      </c>
      <c r="V12" s="165" t="e">
        <f t="shared" si="3"/>
        <v>#REF!</v>
      </c>
      <c r="W12" s="165" t="e">
        <f t="shared" si="3"/>
        <v>#REF!</v>
      </c>
      <c r="X12" s="165" t="e">
        <f t="shared" si="3"/>
        <v>#REF!</v>
      </c>
      <c r="Y12" s="165" t="e">
        <f t="shared" si="3"/>
        <v>#REF!</v>
      </c>
      <c r="Z12" s="165" t="e">
        <f t="shared" si="3"/>
        <v>#REF!</v>
      </c>
      <c r="AA12" s="165" t="e">
        <f t="shared" si="3"/>
        <v>#REF!</v>
      </c>
      <c r="AB12" s="165" t="e">
        <f t="shared" si="3"/>
        <v>#REF!</v>
      </c>
      <c r="AC12" s="165" t="e">
        <f t="shared" si="3"/>
        <v>#REF!</v>
      </c>
      <c r="AD12" s="165" t="e">
        <f t="shared" si="3"/>
        <v>#REF!</v>
      </c>
      <c r="AE12" s="165" t="e">
        <f t="shared" si="3"/>
        <v>#REF!</v>
      </c>
      <c r="AF12" s="165" t="e">
        <f t="shared" si="3"/>
        <v>#REF!</v>
      </c>
      <c r="AG12" s="165" t="e">
        <f t="shared" si="3"/>
        <v>#REF!</v>
      </c>
      <c r="AH12" s="165" t="e">
        <f t="shared" si="3"/>
        <v>#REF!</v>
      </c>
      <c r="AI12" s="165" t="e">
        <f t="shared" si="3"/>
        <v>#REF!</v>
      </c>
      <c r="AJ12" s="165" t="e">
        <f t="shared" si="3"/>
        <v>#REF!</v>
      </c>
      <c r="AK12" s="165" t="e">
        <f t="shared" si="3"/>
        <v>#REF!</v>
      </c>
      <c r="AL12" s="165" t="e">
        <f t="shared" si="3"/>
        <v>#REF!</v>
      </c>
      <c r="AM12" s="165" t="e">
        <f t="shared" si="3"/>
        <v>#REF!</v>
      </c>
      <c r="AN12" s="165" t="e">
        <f t="shared" si="3"/>
        <v>#REF!</v>
      </c>
      <c r="AO12" s="165" t="e">
        <f t="shared" si="3"/>
        <v>#REF!</v>
      </c>
      <c r="AP12" s="165" t="e">
        <f t="shared" si="3"/>
        <v>#REF!</v>
      </c>
      <c r="AQ12" s="165" t="e">
        <f t="shared" si="3"/>
        <v>#REF!</v>
      </c>
      <c r="AR12" s="165" t="e">
        <f t="shared" si="3"/>
        <v>#REF!</v>
      </c>
      <c r="AS12" s="165" t="e">
        <f t="shared" si="3"/>
        <v>#REF!</v>
      </c>
      <c r="AT12" s="165" t="e">
        <f t="shared" si="3"/>
        <v>#REF!</v>
      </c>
      <c r="AU12" s="165" t="e">
        <f t="shared" si="3"/>
        <v>#REF!</v>
      </c>
      <c r="AV12" s="165" t="e">
        <f t="shared" si="3"/>
        <v>#REF!</v>
      </c>
      <c r="AW12" s="165" t="e">
        <f t="shared" si="3"/>
        <v>#REF!</v>
      </c>
      <c r="AX12" s="165" t="e">
        <f t="shared" si="3"/>
        <v>#REF!</v>
      </c>
      <c r="AY12" s="166" t="e">
        <f t="shared" si="3"/>
        <v>#REF!</v>
      </c>
      <c r="AZ12" s="166" t="e">
        <f t="shared" si="3"/>
        <v>#REF!</v>
      </c>
      <c r="BA12" s="169" t="e">
        <f t="shared" si="3"/>
        <v>#REF!</v>
      </c>
      <c r="BB12" s="169" t="e">
        <f t="shared" si="3"/>
        <v>#REF!</v>
      </c>
      <c r="BC12" s="302" t="e">
        <f t="shared" si="3"/>
        <v>#REF!</v>
      </c>
      <c r="BD12" s="310" t="e">
        <f t="shared" si="3"/>
        <v>#REF!</v>
      </c>
      <c r="BE12" s="310" t="e">
        <f t="shared" si="3"/>
        <v>#REF!</v>
      </c>
      <c r="BF12" s="309" t="e">
        <f t="shared" si="3"/>
        <v>#REF!</v>
      </c>
      <c r="BG12" s="171" t="e">
        <f t="shared" si="3"/>
        <v>#REF!</v>
      </c>
      <c r="BH12" s="171" t="e">
        <f t="shared" si="3"/>
        <v>#REF!</v>
      </c>
      <c r="BI12" s="172" t="e">
        <f t="shared" si="3"/>
        <v>#REF!</v>
      </c>
      <c r="BJ12" s="171" t="e">
        <f t="shared" si="3"/>
        <v>#REF!</v>
      </c>
      <c r="BK12" s="171" t="e">
        <f t="shared" si="3"/>
        <v>#REF!</v>
      </c>
      <c r="BL12" s="173" t="e">
        <f t="shared" si="3"/>
        <v>#REF!</v>
      </c>
      <c r="BM12" s="173" t="e">
        <f t="shared" si="3"/>
        <v>#REF!</v>
      </c>
      <c r="BN12" s="169" t="e">
        <f t="shared" si="3"/>
        <v>#REF!</v>
      </c>
      <c r="BO12" s="169" t="e">
        <f aca="true" t="shared" si="4" ref="BO12:BT12">BO13+BO14+BO15</f>
        <v>#REF!</v>
      </c>
      <c r="BP12" s="170" t="e">
        <f t="shared" si="4"/>
        <v>#REF!</v>
      </c>
      <c r="BQ12" s="170" t="e">
        <f t="shared" si="4"/>
        <v>#REF!</v>
      </c>
      <c r="BR12" s="170" t="e">
        <f t="shared" si="4"/>
        <v>#REF!</v>
      </c>
      <c r="BS12" s="174" t="e">
        <f t="shared" si="4"/>
        <v>#REF!</v>
      </c>
      <c r="BT12" s="175" t="e">
        <f t="shared" si="4"/>
        <v>#REF!</v>
      </c>
    </row>
    <row r="13" spans="1:72" ht="15.75" hidden="1">
      <c r="A13" s="177">
        <v>47</v>
      </c>
      <c r="B13" s="178">
        <v>70804</v>
      </c>
      <c r="C13" s="178" t="e">
        <f>'1 квартал 18'!#REF!+'2 квартал 18'!#REF!</f>
        <v>#REF!</v>
      </c>
      <c r="D13" s="179" t="e">
        <f>'1 квартал 18'!#REF!+'2 квартал 18'!#REF!</f>
        <v>#REF!</v>
      </c>
      <c r="E13" s="179" t="e">
        <f>'1 квартал 18'!#REF!+'2 квартал 18'!#REF!</f>
        <v>#REF!</v>
      </c>
      <c r="F13" s="180" t="e">
        <f>'1 квартал 18'!#REF!+'2 квартал 18'!#REF!</f>
        <v>#REF!</v>
      </c>
      <c r="G13" s="181" t="e">
        <f>'1 квартал 18'!#REF!+'2 квартал 18'!#REF!</f>
        <v>#REF!</v>
      </c>
      <c r="H13" s="181" t="e">
        <f>'1 квартал 18'!#REF!+'2 квартал 18'!#REF!</f>
        <v>#REF!</v>
      </c>
      <c r="I13" s="181" t="e">
        <f>'1 квартал 18'!#REF!+'2 квартал 18'!#REF!</f>
        <v>#REF!</v>
      </c>
      <c r="J13" s="181" t="e">
        <f>'1 квартал 18'!#REF!+'2 квартал 18'!#REF!</f>
        <v>#REF!</v>
      </c>
      <c r="K13" s="181" t="e">
        <f>'1 квартал 18'!#REF!+'2 квартал 18'!#REF!</f>
        <v>#REF!</v>
      </c>
      <c r="L13" s="181" t="e">
        <f>'1 квартал 18'!#REF!+'2 квартал 18'!#REF!</f>
        <v>#REF!</v>
      </c>
      <c r="M13" s="181" t="e">
        <f>'1 квартал 18'!#REF!+'2 квартал 18'!#REF!</f>
        <v>#REF!</v>
      </c>
      <c r="N13" s="181" t="e">
        <f>'1 квартал 18'!#REF!+'2 квартал 18'!#REF!</f>
        <v>#REF!</v>
      </c>
      <c r="O13" s="181" t="e">
        <f>'1 квартал 18'!#REF!+'2 квартал 18'!#REF!</f>
        <v>#REF!</v>
      </c>
      <c r="P13" s="181" t="e">
        <f>'1 квартал 18'!#REF!+'2 квартал 18'!#REF!</f>
        <v>#REF!</v>
      </c>
      <c r="Q13" s="182" t="e">
        <f t="shared" si="0"/>
        <v>#REF!</v>
      </c>
      <c r="R13" s="183" t="e">
        <f>'1 квартал 18'!#REF!+'2 квартал 18'!#REF!</f>
        <v>#REF!</v>
      </c>
      <c r="S13" s="184" t="e">
        <f>'1 квартал 18'!#REF!+'2 квартал 18'!#REF!</f>
        <v>#REF!</v>
      </c>
      <c r="T13" s="185" t="e">
        <f>'1 квартал 18'!#REF!+'2 квартал 18'!#REF!</f>
        <v>#REF!</v>
      </c>
      <c r="U13" s="186" t="e">
        <f>'1 квартал 18'!#REF!+'2 квартал 18'!#REF!</f>
        <v>#REF!</v>
      </c>
      <c r="V13" s="186" t="e">
        <f>'1 квартал 18'!#REF!+'2 квартал 18'!#REF!</f>
        <v>#REF!</v>
      </c>
      <c r="W13" s="186" t="e">
        <f>'1 квартал 18'!#REF!+'2 квартал 18'!#REF!</f>
        <v>#REF!</v>
      </c>
      <c r="X13" s="186" t="e">
        <f>'1 квартал 18'!#REF!+'2 квартал 18'!#REF!</f>
        <v>#REF!</v>
      </c>
      <c r="Y13" s="186" t="e">
        <f>'1 квартал 18'!#REF!+'2 квартал 18'!#REF!</f>
        <v>#REF!</v>
      </c>
      <c r="Z13" s="186" t="e">
        <f>'1 квартал 18'!#REF!+'2 квартал 18'!#REF!</f>
        <v>#REF!</v>
      </c>
      <c r="AA13" s="186" t="e">
        <f>'1 квартал 18'!#REF!+'2 квартал 18'!#REF!</f>
        <v>#REF!</v>
      </c>
      <c r="AB13" s="186" t="e">
        <f>'1 квартал 18'!#REF!+'2 квартал 18'!#REF!</f>
        <v>#REF!</v>
      </c>
      <c r="AC13" s="186" t="e">
        <f>'1 квартал 18'!#REF!+'2 квартал 18'!#REF!</f>
        <v>#REF!</v>
      </c>
      <c r="AD13" s="186" t="e">
        <f>'1 квартал 18'!#REF!+'2 квартал 18'!#REF!</f>
        <v>#REF!</v>
      </c>
      <c r="AE13" s="186" t="e">
        <f>'1 квартал 18'!#REF!+'2 квартал 18'!#REF!</f>
        <v>#REF!</v>
      </c>
      <c r="AF13" s="186" t="e">
        <f>'1 квартал 18'!#REF!+'2 квартал 18'!#REF!</f>
        <v>#REF!</v>
      </c>
      <c r="AG13" s="186" t="e">
        <f>'1 квартал 18'!#REF!+'2 квартал 18'!#REF!</f>
        <v>#REF!</v>
      </c>
      <c r="AH13" s="186" t="e">
        <f>'1 квартал 18'!#REF!+'2 квартал 18'!#REF!</f>
        <v>#REF!</v>
      </c>
      <c r="AI13" s="186" t="e">
        <f>'1 квартал 18'!#REF!+'2 квартал 18'!#REF!</f>
        <v>#REF!</v>
      </c>
      <c r="AJ13" s="186" t="e">
        <f>'1 квартал 18'!#REF!+'2 квартал 18'!#REF!</f>
        <v>#REF!</v>
      </c>
      <c r="AK13" s="186" t="e">
        <f>'1 квартал 18'!#REF!+'2 квартал 18'!#REF!</f>
        <v>#REF!</v>
      </c>
      <c r="AL13" s="186" t="e">
        <f>'1 квартал 18'!#REF!+'2 квартал 18'!#REF!</f>
        <v>#REF!</v>
      </c>
      <c r="AM13" s="186" t="e">
        <f>'1 квартал 18'!#REF!+'2 квартал 18'!#REF!</f>
        <v>#REF!</v>
      </c>
      <c r="AN13" s="186" t="e">
        <f>'1 квартал 18'!#REF!+'2 квартал 18'!#REF!</f>
        <v>#REF!</v>
      </c>
      <c r="AO13" s="186" t="e">
        <f>'1 квартал 18'!#REF!+'2 квартал 18'!#REF!</f>
        <v>#REF!</v>
      </c>
      <c r="AP13" s="186" t="e">
        <f>'1 квартал 18'!#REF!+'2 квартал 18'!#REF!</f>
        <v>#REF!</v>
      </c>
      <c r="AQ13" s="186" t="e">
        <f>'1 квартал 18'!#REF!+'2 квартал 18'!#REF!</f>
        <v>#REF!</v>
      </c>
      <c r="AR13" s="186" t="e">
        <f>'1 квартал 18'!#REF!+'2 квартал 18'!#REF!</f>
        <v>#REF!</v>
      </c>
      <c r="AS13" s="186" t="e">
        <f>'1 квартал 18'!#REF!+'2 квартал 18'!#REF!</f>
        <v>#REF!</v>
      </c>
      <c r="AT13" s="186" t="e">
        <f>'1 квартал 18'!#REF!+'2 квартал 18'!#REF!</f>
        <v>#REF!</v>
      </c>
      <c r="AU13" s="186" t="e">
        <f>'1 квартал 18'!#REF!+'2 квартал 18'!#REF!</f>
        <v>#REF!</v>
      </c>
      <c r="AV13" s="186" t="e">
        <f>'1 квартал 18'!#REF!+'2 квартал 18'!#REF!</f>
        <v>#REF!</v>
      </c>
      <c r="AW13" s="186" t="e">
        <f>'1 квартал 18'!#REF!+'2 квартал 18'!#REF!</f>
        <v>#REF!</v>
      </c>
      <c r="AX13" s="186" t="e">
        <f>'1 квартал 18'!#REF!+'2 квартал 18'!#REF!</f>
        <v>#REF!</v>
      </c>
      <c r="AY13" s="186" t="e">
        <f>'1 квартал 18'!#REF!+'2 квартал 18'!#REF!</f>
        <v>#REF!</v>
      </c>
      <c r="AZ13" s="187" t="e">
        <f t="shared" si="1"/>
        <v>#REF!</v>
      </c>
      <c r="BA13" s="185" t="e">
        <f>'1 квартал 18'!#REF!+'2 квартал 18'!#REF!</f>
        <v>#REF!</v>
      </c>
      <c r="BB13" s="188" t="e">
        <f>'1 квартал 18'!#REF!+'2 квартал 18'!#REF!</f>
        <v>#REF!</v>
      </c>
      <c r="BC13" s="300" t="e">
        <f>'1 квартал 18'!#REF!+'2 квартал 18'!#REF!</f>
        <v>#REF!</v>
      </c>
      <c r="BD13" s="189" t="e">
        <f>'1 квартал 18'!#REF!+'2 квартал 18'!#REF!</f>
        <v>#REF!</v>
      </c>
      <c r="BE13" s="190" t="e">
        <f>'1 квартал 18'!#REF!+'2 квартал 18'!#REF!</f>
        <v>#REF!</v>
      </c>
      <c r="BF13" s="187" t="e">
        <f>'1 квартал 18'!#REF!+'2 квартал 18'!#REF!</f>
        <v>#REF!</v>
      </c>
      <c r="BG13" s="190" t="e">
        <f>'1 квартал 18'!#REF!+'2 квартал 18'!#REF!</f>
        <v>#REF!</v>
      </c>
      <c r="BH13" s="187" t="e">
        <f>'1 квартал 18'!#REF!+'2 квартал 18'!#REF!</f>
        <v>#REF!</v>
      </c>
      <c r="BI13" s="303" t="e">
        <f>'1 квартал 18'!#REF!+'2 квартал 18'!#REF!</f>
        <v>#REF!</v>
      </c>
      <c r="BJ13" s="303" t="e">
        <f>'1 квартал 18'!#REF!+'2 квартал 18'!#REF!</f>
        <v>#REF!</v>
      </c>
      <c r="BK13" s="303" t="e">
        <f>'1 квартал 18'!#REF!+'2 квартал 18'!#REF!</f>
        <v>#REF!</v>
      </c>
      <c r="BL13" s="314" t="e">
        <f>'1 квартал 18'!#REF!+'2 квартал 18'!#REF!</f>
        <v>#REF!</v>
      </c>
      <c r="BM13" s="304" t="e">
        <f>'1 квартал 18'!#REF!+'2 квартал 18'!#REF!</f>
        <v>#REF!</v>
      </c>
      <c r="BN13" s="315" t="e">
        <f>'1 квартал 18'!#REF!+'2 квартал 18'!#REF!</f>
        <v>#REF!</v>
      </c>
      <c r="BO13" s="304" t="e">
        <f>'1 квартал 18'!#REF!+'2 квартал 18'!#REF!</f>
        <v>#REF!</v>
      </c>
      <c r="BP13" s="316" t="e">
        <f>'1 квартал 18'!#REF!+'2 квартал 18'!#REF!</f>
        <v>#REF!</v>
      </c>
      <c r="BQ13" s="308" t="e">
        <f>'1 квартал 18'!#REF!+'2 квартал 18'!#REF!</f>
        <v>#REF!</v>
      </c>
      <c r="BR13" s="304" t="e">
        <f>'1 квартал 18'!#REF!+'2 квартал 18'!#REF!</f>
        <v>#REF!</v>
      </c>
      <c r="BS13" s="191" t="e">
        <f>C13+F13+R13+T13+BA13+BC13+BE13+BG13+BI13+BK13+BM13+BO13+BQ13</f>
        <v>#REF!</v>
      </c>
      <c r="BT13" s="192" t="e">
        <f>D13+E13+Q13+S13+AZ13+BB13+BD13+BF13+BH13+BJ13+BL13+BN13+BP13+BR13</f>
        <v>#REF!</v>
      </c>
    </row>
    <row r="14" spans="1:72" ht="16.5" hidden="1" thickBot="1">
      <c r="A14" s="193">
        <v>48</v>
      </c>
      <c r="B14" s="194">
        <v>70805</v>
      </c>
      <c r="C14" s="194" t="e">
        <f>'1 квартал 18'!#REF!+'2 квартал 18'!#REF!</f>
        <v>#REF!</v>
      </c>
      <c r="D14" s="195" t="e">
        <f>'1 квартал 18'!#REF!+'2 квартал 18'!#REF!</f>
        <v>#REF!</v>
      </c>
      <c r="E14" s="195" t="e">
        <f>'1 квартал 18'!#REF!+'2 квартал 18'!#REF!</f>
        <v>#REF!</v>
      </c>
      <c r="F14" s="196" t="e">
        <f>'1 квартал 18'!#REF!+'2 квартал 18'!#REF!</f>
        <v>#REF!</v>
      </c>
      <c r="G14" s="193" t="e">
        <f>'1 квартал 18'!#REF!+'2 квартал 18'!#REF!</f>
        <v>#REF!</v>
      </c>
      <c r="H14" s="193" t="e">
        <f>'1 квартал 18'!#REF!+'2 квартал 18'!#REF!</f>
        <v>#REF!</v>
      </c>
      <c r="I14" s="193" t="e">
        <f>'1 квартал 18'!#REF!+'2 квартал 18'!#REF!</f>
        <v>#REF!</v>
      </c>
      <c r="J14" s="193" t="e">
        <f>'1 квартал 18'!#REF!+'2 квартал 18'!#REF!</f>
        <v>#REF!</v>
      </c>
      <c r="K14" s="193" t="e">
        <f>'1 квартал 18'!#REF!+'2 квартал 18'!#REF!</f>
        <v>#REF!</v>
      </c>
      <c r="L14" s="193" t="e">
        <f>'1 квартал 18'!#REF!+'2 квартал 18'!#REF!</f>
        <v>#REF!</v>
      </c>
      <c r="M14" s="193" t="e">
        <f>'1 квартал 18'!#REF!+'2 квартал 18'!#REF!</f>
        <v>#REF!</v>
      </c>
      <c r="N14" s="193" t="e">
        <f>'1 квартал 18'!#REF!+'2 квартал 18'!#REF!</f>
        <v>#REF!</v>
      </c>
      <c r="O14" s="193" t="e">
        <f>'1 квартал 18'!#REF!+'2 квартал 18'!#REF!</f>
        <v>#REF!</v>
      </c>
      <c r="P14" s="193" t="e">
        <f>'1 квартал 18'!#REF!+'2 квартал 18'!#REF!</f>
        <v>#REF!</v>
      </c>
      <c r="Q14" s="197" t="e">
        <f t="shared" si="0"/>
        <v>#REF!</v>
      </c>
      <c r="R14" s="198" t="e">
        <f>'1 квартал 18'!#REF!+'2 квартал 18'!#REF!</f>
        <v>#REF!</v>
      </c>
      <c r="S14" s="199" t="e">
        <f>'1 квартал 18'!#REF!+'2 квартал 18'!#REF!</f>
        <v>#REF!</v>
      </c>
      <c r="T14" s="200" t="e">
        <f>'1 квартал 18'!#REF!+'2 квартал 18'!#REF!</f>
        <v>#REF!</v>
      </c>
      <c r="U14" s="201" t="e">
        <f>'1 квартал 18'!#REF!+'2 квартал 18'!#REF!</f>
        <v>#REF!</v>
      </c>
      <c r="V14" s="201" t="e">
        <f>'1 квартал 18'!#REF!+'2 квартал 18'!#REF!</f>
        <v>#REF!</v>
      </c>
      <c r="W14" s="201" t="e">
        <f>'1 квартал 18'!#REF!+'2 квартал 18'!#REF!</f>
        <v>#REF!</v>
      </c>
      <c r="X14" s="201" t="e">
        <f>'1 квартал 18'!#REF!+'2 квартал 18'!#REF!</f>
        <v>#REF!</v>
      </c>
      <c r="Y14" s="201" t="e">
        <f>'1 квартал 18'!#REF!+'2 квартал 18'!#REF!</f>
        <v>#REF!</v>
      </c>
      <c r="Z14" s="201" t="e">
        <f>'1 квартал 18'!#REF!+'2 квартал 18'!#REF!</f>
        <v>#REF!</v>
      </c>
      <c r="AA14" s="201" t="e">
        <f>'1 квартал 18'!#REF!+'2 квартал 18'!#REF!</f>
        <v>#REF!</v>
      </c>
      <c r="AB14" s="201" t="e">
        <f>'1 квартал 18'!#REF!+'2 квартал 18'!#REF!</f>
        <v>#REF!</v>
      </c>
      <c r="AC14" s="201" t="e">
        <f>'1 квартал 18'!#REF!+'2 квартал 18'!#REF!</f>
        <v>#REF!</v>
      </c>
      <c r="AD14" s="201" t="e">
        <f>'1 квартал 18'!#REF!+'2 квартал 18'!#REF!</f>
        <v>#REF!</v>
      </c>
      <c r="AE14" s="201" t="e">
        <f>'1 квартал 18'!#REF!+'2 квартал 18'!#REF!</f>
        <v>#REF!</v>
      </c>
      <c r="AF14" s="201" t="e">
        <f>'1 квартал 18'!#REF!+'2 квартал 18'!#REF!</f>
        <v>#REF!</v>
      </c>
      <c r="AG14" s="201" t="e">
        <f>'1 квартал 18'!#REF!+'2 квартал 18'!#REF!</f>
        <v>#REF!</v>
      </c>
      <c r="AH14" s="201" t="e">
        <f>'1 квартал 18'!#REF!+'2 квартал 18'!#REF!</f>
        <v>#REF!</v>
      </c>
      <c r="AI14" s="201" t="e">
        <f>'1 квартал 18'!#REF!+'2 квартал 18'!#REF!</f>
        <v>#REF!</v>
      </c>
      <c r="AJ14" s="201" t="e">
        <f>'1 квартал 18'!#REF!+'2 квартал 18'!#REF!</f>
        <v>#REF!</v>
      </c>
      <c r="AK14" s="201" t="e">
        <f>'1 квартал 18'!#REF!+'2 квартал 18'!#REF!</f>
        <v>#REF!</v>
      </c>
      <c r="AL14" s="201" t="e">
        <f>'1 квартал 18'!#REF!+'2 квартал 18'!#REF!</f>
        <v>#REF!</v>
      </c>
      <c r="AM14" s="201" t="e">
        <f>'1 квартал 18'!#REF!+'2 квартал 18'!#REF!</f>
        <v>#REF!</v>
      </c>
      <c r="AN14" s="201" t="e">
        <f>'1 квартал 18'!#REF!+'2 квартал 18'!#REF!</f>
        <v>#REF!</v>
      </c>
      <c r="AO14" s="201" t="e">
        <f>'1 квартал 18'!#REF!+'2 квартал 18'!#REF!</f>
        <v>#REF!</v>
      </c>
      <c r="AP14" s="201" t="e">
        <f>'1 квартал 18'!#REF!+'2 квартал 18'!#REF!</f>
        <v>#REF!</v>
      </c>
      <c r="AQ14" s="201" t="e">
        <f>'1 квартал 18'!#REF!+'2 квартал 18'!#REF!</f>
        <v>#REF!</v>
      </c>
      <c r="AR14" s="201" t="e">
        <f>'1 квартал 18'!#REF!+'2 квартал 18'!#REF!</f>
        <v>#REF!</v>
      </c>
      <c r="AS14" s="201" t="e">
        <f>'1 квартал 18'!#REF!+'2 квартал 18'!#REF!</f>
        <v>#REF!</v>
      </c>
      <c r="AT14" s="201" t="e">
        <f>'1 квартал 18'!#REF!+'2 квартал 18'!#REF!</f>
        <v>#REF!</v>
      </c>
      <c r="AU14" s="201" t="e">
        <f>'1 квартал 18'!#REF!+'2 квартал 18'!#REF!</f>
        <v>#REF!</v>
      </c>
      <c r="AV14" s="201" t="e">
        <f>'1 квартал 18'!#REF!+'2 квартал 18'!#REF!</f>
        <v>#REF!</v>
      </c>
      <c r="AW14" s="201" t="e">
        <f>'1 квартал 18'!#REF!+'2 квартал 18'!#REF!</f>
        <v>#REF!</v>
      </c>
      <c r="AX14" s="201" t="e">
        <f>'1 квартал 18'!#REF!+'2 квартал 18'!#REF!</f>
        <v>#REF!</v>
      </c>
      <c r="AY14" s="201" t="e">
        <f>'1 квартал 18'!#REF!+'2 квартал 18'!#REF!</f>
        <v>#REF!</v>
      </c>
      <c r="AZ14" s="202" t="e">
        <f t="shared" si="1"/>
        <v>#REF!</v>
      </c>
      <c r="BA14" s="307" t="e">
        <f>'1 квартал 18'!#REF!+'2 квартал 18'!#REF!</f>
        <v>#REF!</v>
      </c>
      <c r="BB14" s="203" t="e">
        <f>'1 квартал 18'!#REF!+'2 квартал 18'!#REF!</f>
        <v>#REF!</v>
      </c>
      <c r="BC14" s="301" t="e">
        <f>'1 квартал 18'!#REF!+'2 квартал 18'!#REF!</f>
        <v>#REF!</v>
      </c>
      <c r="BD14" s="204" t="e">
        <f>'1 квартал 18'!#REF!+'2 квартал 18'!#REF!</f>
        <v>#REF!</v>
      </c>
      <c r="BE14" s="198" t="e">
        <f>'1 квартал 18'!#REF!+'2 квартал 18'!#REF!</f>
        <v>#REF!</v>
      </c>
      <c r="BF14" s="202" t="e">
        <f>'1 квартал 18'!#REF!+'2 квартал 18'!#REF!</f>
        <v>#REF!</v>
      </c>
      <c r="BG14" s="198" t="e">
        <f>'1 квартал 18'!#REF!+'2 квартал 18'!#REF!</f>
        <v>#REF!</v>
      </c>
      <c r="BH14" s="202" t="e">
        <f>'1 квартал 18'!#REF!+'2 квартал 18'!#REF!</f>
        <v>#REF!</v>
      </c>
      <c r="BI14" s="205" t="e">
        <f>'1 квартал 18'!#REF!+'2 квартал 18'!#REF!</f>
        <v>#REF!</v>
      </c>
      <c r="BJ14" s="205" t="e">
        <f>'1 квартал 18'!#REF!+'2 квартал 18'!#REF!</f>
        <v>#REF!</v>
      </c>
      <c r="BK14" s="205" t="e">
        <f>'1 квартал 18'!#REF!+'2 квартал 18'!#REF!</f>
        <v>#REF!</v>
      </c>
      <c r="BL14" s="199" t="e">
        <f>'1 квартал 18'!#REF!+'2 квартал 18'!#REF!</f>
        <v>#REF!</v>
      </c>
      <c r="BM14" s="206" t="e">
        <f>'1 квартал 18'!#REF!+'2 квартал 18'!#REF!</f>
        <v>#REF!</v>
      </c>
      <c r="BN14" s="207" t="e">
        <f>'1 квартал 18'!#REF!+'2 квартал 18'!#REF!</f>
        <v>#REF!</v>
      </c>
      <c r="BO14" s="206" t="e">
        <f>'1 квартал 18'!#REF!+'2 квартал 18'!#REF!</f>
        <v>#REF!</v>
      </c>
      <c r="BP14" s="208" t="e">
        <f>'1 квартал 18'!#REF!+'2 квартал 18'!#REF!</f>
        <v>#REF!</v>
      </c>
      <c r="BQ14" s="207" t="e">
        <f>'1 квартал 18'!#REF!+'2 квартал 18'!#REF!</f>
        <v>#REF!</v>
      </c>
      <c r="BR14" s="206" t="e">
        <f>'1 квартал 18'!#REF!+'2 квартал 18'!#REF!</f>
        <v>#REF!</v>
      </c>
      <c r="BS14" s="209" t="e">
        <f>C14+F14+R14+T14+BA14+BC14+BE14+BG14+BI14+BK14+BM14+BO14+BQ14</f>
        <v>#REF!</v>
      </c>
      <c r="BT14" s="210" t="e">
        <f>D14+E14+Q14+S14+AZ14+BB14+BD14+BF14+BH14+BJ14+BL14+BN14+BP14+BR14</f>
        <v>#REF!</v>
      </c>
    </row>
    <row r="15" spans="1:72" ht="16.5" hidden="1" thickBot="1">
      <c r="A15" s="211">
        <v>49</v>
      </c>
      <c r="B15" s="211">
        <v>70806</v>
      </c>
      <c r="C15" s="211" t="e">
        <f>C16+C17</f>
        <v>#REF!</v>
      </c>
      <c r="D15" s="212" t="e">
        <f>D16+D17</f>
        <v>#REF!</v>
      </c>
      <c r="E15" s="212" t="e">
        <f aca="true" t="shared" si="5" ref="E15:BT15">E16+E17</f>
        <v>#REF!</v>
      </c>
      <c r="F15" s="213" t="e">
        <f t="shared" si="5"/>
        <v>#REF!</v>
      </c>
      <c r="G15" s="211" t="e">
        <f t="shared" si="5"/>
        <v>#REF!</v>
      </c>
      <c r="H15" s="211" t="e">
        <f t="shared" si="5"/>
        <v>#REF!</v>
      </c>
      <c r="I15" s="211" t="e">
        <f t="shared" si="5"/>
        <v>#REF!</v>
      </c>
      <c r="J15" s="211" t="e">
        <f t="shared" si="5"/>
        <v>#REF!</v>
      </c>
      <c r="K15" s="211" t="e">
        <f t="shared" si="5"/>
        <v>#REF!</v>
      </c>
      <c r="L15" s="211" t="e">
        <f t="shared" si="5"/>
        <v>#REF!</v>
      </c>
      <c r="M15" s="211" t="e">
        <f t="shared" si="5"/>
        <v>#REF!</v>
      </c>
      <c r="N15" s="212" t="e">
        <f t="shared" si="5"/>
        <v>#REF!</v>
      </c>
      <c r="O15" s="211" t="e">
        <f t="shared" si="5"/>
        <v>#REF!</v>
      </c>
      <c r="P15" s="211" t="e">
        <f t="shared" si="5"/>
        <v>#REF!</v>
      </c>
      <c r="Q15" s="214" t="e">
        <f t="shared" si="5"/>
        <v>#REF!</v>
      </c>
      <c r="R15" s="215" t="e">
        <f t="shared" si="5"/>
        <v>#REF!</v>
      </c>
      <c r="S15" s="216" t="e">
        <f t="shared" si="5"/>
        <v>#REF!</v>
      </c>
      <c r="T15" s="216" t="e">
        <f t="shared" si="5"/>
        <v>#REF!</v>
      </c>
      <c r="U15" s="217" t="e">
        <f t="shared" si="5"/>
        <v>#REF!</v>
      </c>
      <c r="V15" s="211" t="e">
        <f t="shared" si="5"/>
        <v>#REF!</v>
      </c>
      <c r="W15" s="211" t="e">
        <f t="shared" si="5"/>
        <v>#REF!</v>
      </c>
      <c r="X15" s="211" t="e">
        <f t="shared" si="5"/>
        <v>#REF!</v>
      </c>
      <c r="Y15" s="211" t="e">
        <f t="shared" si="5"/>
        <v>#REF!</v>
      </c>
      <c r="Z15" s="211" t="e">
        <f t="shared" si="5"/>
        <v>#REF!</v>
      </c>
      <c r="AA15" s="211" t="e">
        <f t="shared" si="5"/>
        <v>#REF!</v>
      </c>
      <c r="AB15" s="211" t="e">
        <f t="shared" si="5"/>
        <v>#REF!</v>
      </c>
      <c r="AC15" s="211" t="e">
        <f t="shared" si="5"/>
        <v>#REF!</v>
      </c>
      <c r="AD15" s="211" t="e">
        <f t="shared" si="5"/>
        <v>#REF!</v>
      </c>
      <c r="AE15" s="211" t="e">
        <f t="shared" si="5"/>
        <v>#REF!</v>
      </c>
      <c r="AF15" s="211" t="e">
        <f t="shared" si="5"/>
        <v>#REF!</v>
      </c>
      <c r="AG15" s="211" t="e">
        <f t="shared" si="5"/>
        <v>#REF!</v>
      </c>
      <c r="AH15" s="211" t="e">
        <f t="shared" si="5"/>
        <v>#REF!</v>
      </c>
      <c r="AI15" s="211" t="e">
        <f t="shared" si="5"/>
        <v>#REF!</v>
      </c>
      <c r="AJ15" s="211" t="e">
        <f t="shared" si="5"/>
        <v>#REF!</v>
      </c>
      <c r="AK15" s="211" t="e">
        <f t="shared" si="5"/>
        <v>#REF!</v>
      </c>
      <c r="AL15" s="211" t="e">
        <f t="shared" si="5"/>
        <v>#REF!</v>
      </c>
      <c r="AM15" s="211" t="e">
        <f t="shared" si="5"/>
        <v>#REF!</v>
      </c>
      <c r="AN15" s="211" t="e">
        <f t="shared" si="5"/>
        <v>#REF!</v>
      </c>
      <c r="AO15" s="211" t="e">
        <f t="shared" si="5"/>
        <v>#REF!</v>
      </c>
      <c r="AP15" s="211" t="e">
        <f t="shared" si="5"/>
        <v>#REF!</v>
      </c>
      <c r="AQ15" s="211" t="e">
        <f t="shared" si="5"/>
        <v>#REF!</v>
      </c>
      <c r="AR15" s="211" t="e">
        <f t="shared" si="5"/>
        <v>#REF!</v>
      </c>
      <c r="AS15" s="211" t="e">
        <f t="shared" si="5"/>
        <v>#REF!</v>
      </c>
      <c r="AT15" s="211" t="e">
        <f t="shared" si="5"/>
        <v>#REF!</v>
      </c>
      <c r="AU15" s="211" t="e">
        <f t="shared" si="5"/>
        <v>#REF!</v>
      </c>
      <c r="AV15" s="211" t="e">
        <f t="shared" si="5"/>
        <v>#REF!</v>
      </c>
      <c r="AW15" s="211" t="e">
        <f t="shared" si="5"/>
        <v>#REF!</v>
      </c>
      <c r="AX15" s="211" t="e">
        <f t="shared" si="5"/>
        <v>#REF!</v>
      </c>
      <c r="AY15" s="214" t="e">
        <f t="shared" si="5"/>
        <v>#REF!</v>
      </c>
      <c r="AZ15" s="214" t="e">
        <f t="shared" si="5"/>
        <v>#REF!</v>
      </c>
      <c r="BA15" s="220" t="e">
        <f t="shared" si="5"/>
        <v>#REF!</v>
      </c>
      <c r="BB15" s="219" t="e">
        <f t="shared" si="5"/>
        <v>#REF!</v>
      </c>
      <c r="BC15" s="218" t="e">
        <f t="shared" si="5"/>
        <v>#REF!</v>
      </c>
      <c r="BD15" s="220" t="e">
        <f t="shared" si="5"/>
        <v>#REF!</v>
      </c>
      <c r="BE15" s="221" t="e">
        <f t="shared" si="5"/>
        <v>#REF!</v>
      </c>
      <c r="BF15" s="214" t="e">
        <f t="shared" si="5"/>
        <v>#REF!</v>
      </c>
      <c r="BG15" s="214" t="e">
        <f t="shared" si="5"/>
        <v>#REF!</v>
      </c>
      <c r="BH15" s="214" t="e">
        <f t="shared" si="5"/>
        <v>#REF!</v>
      </c>
      <c r="BI15" s="218" t="e">
        <f t="shared" si="5"/>
        <v>#REF!</v>
      </c>
      <c r="BJ15" s="214" t="e">
        <f t="shared" si="5"/>
        <v>#REF!</v>
      </c>
      <c r="BK15" s="214" t="e">
        <f t="shared" si="5"/>
        <v>#REF!</v>
      </c>
      <c r="BL15" s="216" t="e">
        <f t="shared" si="5"/>
        <v>#REF!</v>
      </c>
      <c r="BM15" s="216" t="e">
        <f t="shared" si="5"/>
        <v>#REF!</v>
      </c>
      <c r="BN15" s="222" t="e">
        <f t="shared" si="5"/>
        <v>#REF!</v>
      </c>
      <c r="BO15" s="222" t="e">
        <f t="shared" si="5"/>
        <v>#REF!</v>
      </c>
      <c r="BP15" s="218" t="e">
        <f t="shared" si="5"/>
        <v>#REF!</v>
      </c>
      <c r="BQ15" s="218" t="e">
        <f t="shared" si="5"/>
        <v>#REF!</v>
      </c>
      <c r="BR15" s="218" t="e">
        <f t="shared" si="5"/>
        <v>#REF!</v>
      </c>
      <c r="BS15" s="223" t="e">
        <f>BS16+BS17</f>
        <v>#REF!</v>
      </c>
      <c r="BT15" s="224" t="e">
        <f t="shared" si="5"/>
        <v>#REF!</v>
      </c>
    </row>
    <row r="16" spans="1:72" ht="15.75" hidden="1">
      <c r="A16" s="83">
        <v>50</v>
      </c>
      <c r="B16" s="83" t="s">
        <v>5</v>
      </c>
      <c r="C16" s="83" t="e">
        <f>'1 квартал 18'!#REF!+'2 квартал 18'!#REF!</f>
        <v>#REF!</v>
      </c>
      <c r="D16" s="225" t="e">
        <f>'1 квартал 18'!#REF!+'2 квартал 18'!#REF!</f>
        <v>#REF!</v>
      </c>
      <c r="E16" s="225" t="e">
        <f>'1 квартал 18'!#REF!+'2 квартал 18'!#REF!</f>
        <v>#REF!</v>
      </c>
      <c r="F16" s="84" t="e">
        <f>'1 квартал 18'!#REF!+'2 квартал 18'!#REF!</f>
        <v>#REF!</v>
      </c>
      <c r="G16" s="83" t="e">
        <f>'1 квартал 18'!#REF!+'2 квартал 18'!#REF!</f>
        <v>#REF!</v>
      </c>
      <c r="H16" s="83" t="e">
        <f>'1 квартал 18'!#REF!+'2 квартал 18'!#REF!</f>
        <v>#REF!</v>
      </c>
      <c r="I16" s="83" t="e">
        <f>'1 квартал 18'!#REF!+'2 квартал 18'!#REF!</f>
        <v>#REF!</v>
      </c>
      <c r="J16" s="83" t="e">
        <f>'1 квартал 18'!#REF!+'2 квартал 18'!#REF!</f>
        <v>#REF!</v>
      </c>
      <c r="K16" s="83" t="e">
        <f>'1 квартал 18'!#REF!+'2 квартал 18'!#REF!</f>
        <v>#REF!</v>
      </c>
      <c r="L16" s="83" t="e">
        <f>'1 квартал 18'!#REF!+'2 квартал 18'!#REF!</f>
        <v>#REF!</v>
      </c>
      <c r="M16" s="83" t="e">
        <f>'1 квартал 18'!#REF!+'2 квартал 18'!#REF!</f>
        <v>#REF!</v>
      </c>
      <c r="N16" s="83" t="e">
        <f>'1 квартал 18'!#REF!+'2 квартал 18'!#REF!</f>
        <v>#REF!</v>
      </c>
      <c r="O16" s="83" t="e">
        <f>'1 квартал 18'!#REF!+'2 квартал 18'!#REF!</f>
        <v>#REF!</v>
      </c>
      <c r="P16" s="83" t="e">
        <f>'1 квартал 18'!#REF!+'2 квартал 18'!#REF!</f>
        <v>#REF!</v>
      </c>
      <c r="Q16" s="313" t="e">
        <f t="shared" si="0"/>
        <v>#REF!</v>
      </c>
      <c r="R16" s="227" t="e">
        <f>'1 квартал 18'!#REF!+'2 квартал 18'!#REF!</f>
        <v>#REF!</v>
      </c>
      <c r="S16" s="228" t="e">
        <f>'1 квартал 18'!#REF!+'2 квартал 18'!#REF!</f>
        <v>#REF!</v>
      </c>
      <c r="T16" s="229" t="e">
        <f>'1 квартал 18'!#REF!+'2 квартал 18'!#REF!</f>
        <v>#REF!</v>
      </c>
      <c r="U16" s="230" t="e">
        <f>'1 квартал 18'!#REF!+'2 квартал 18'!#REF!</f>
        <v>#REF!</v>
      </c>
      <c r="V16" s="230" t="e">
        <f>'1 квартал 18'!#REF!+'2 квартал 18'!#REF!</f>
        <v>#REF!</v>
      </c>
      <c r="W16" s="230" t="e">
        <f>'1 квартал 18'!#REF!+'2 квартал 18'!#REF!</f>
        <v>#REF!</v>
      </c>
      <c r="X16" s="230" t="e">
        <f>'1 квартал 18'!#REF!+'2 квартал 18'!#REF!</f>
        <v>#REF!</v>
      </c>
      <c r="Y16" s="230" t="e">
        <f>'1 квартал 18'!#REF!+'2 квартал 18'!#REF!</f>
        <v>#REF!</v>
      </c>
      <c r="Z16" s="230" t="e">
        <f>'1 квартал 18'!#REF!+'2 квартал 18'!#REF!</f>
        <v>#REF!</v>
      </c>
      <c r="AA16" s="230" t="e">
        <f>'1 квартал 18'!#REF!+'2 квартал 18'!#REF!</f>
        <v>#REF!</v>
      </c>
      <c r="AB16" s="230" t="e">
        <f>'1 квартал 18'!#REF!+'2 квартал 18'!#REF!</f>
        <v>#REF!</v>
      </c>
      <c r="AC16" s="230" t="e">
        <f>'1 квартал 18'!#REF!+'2 квартал 18'!#REF!</f>
        <v>#REF!</v>
      </c>
      <c r="AD16" s="230" t="e">
        <f>'1 квартал 18'!#REF!+'2 квартал 18'!#REF!</f>
        <v>#REF!</v>
      </c>
      <c r="AE16" s="230" t="e">
        <f>'1 квартал 18'!#REF!+'2 квартал 18'!#REF!</f>
        <v>#REF!</v>
      </c>
      <c r="AF16" s="230" t="e">
        <f>'1 квартал 18'!#REF!+'2 квартал 18'!#REF!</f>
        <v>#REF!</v>
      </c>
      <c r="AG16" s="230" t="e">
        <f>'1 квартал 18'!#REF!+'2 квартал 18'!#REF!</f>
        <v>#REF!</v>
      </c>
      <c r="AH16" s="230" t="e">
        <f>'1 квартал 18'!#REF!+'2 квартал 18'!#REF!</f>
        <v>#REF!</v>
      </c>
      <c r="AI16" s="230" t="e">
        <f>'1 квартал 18'!#REF!+'2 квартал 18'!#REF!</f>
        <v>#REF!</v>
      </c>
      <c r="AJ16" s="230" t="e">
        <f>'1 квартал 18'!#REF!+'2 квартал 18'!#REF!</f>
        <v>#REF!</v>
      </c>
      <c r="AK16" s="230" t="e">
        <f>'1 квартал 18'!#REF!+'2 квартал 18'!#REF!</f>
        <v>#REF!</v>
      </c>
      <c r="AL16" s="230" t="e">
        <f>'1 квартал 18'!#REF!+'2 квартал 18'!#REF!</f>
        <v>#REF!</v>
      </c>
      <c r="AM16" s="230" t="e">
        <f>'1 квартал 18'!#REF!+'2 квартал 18'!#REF!</f>
        <v>#REF!</v>
      </c>
      <c r="AN16" s="230" t="e">
        <f>'1 квартал 18'!#REF!+'2 квартал 18'!#REF!</f>
        <v>#REF!</v>
      </c>
      <c r="AO16" s="230" t="e">
        <f>'1 квартал 18'!#REF!+'2 квартал 18'!#REF!</f>
        <v>#REF!</v>
      </c>
      <c r="AP16" s="230" t="e">
        <f>'1 квартал 18'!#REF!+'2 квартал 18'!#REF!</f>
        <v>#REF!</v>
      </c>
      <c r="AQ16" s="230" t="e">
        <f>'1 квартал 18'!#REF!+'2 квартал 18'!#REF!</f>
        <v>#REF!</v>
      </c>
      <c r="AR16" s="230" t="e">
        <f>'1 квартал 18'!#REF!+'2 квартал 18'!#REF!</f>
        <v>#REF!</v>
      </c>
      <c r="AS16" s="230" t="e">
        <f>'1 квартал 18'!#REF!+'2 квартал 18'!#REF!</f>
        <v>#REF!</v>
      </c>
      <c r="AT16" s="230" t="e">
        <f>'1 квартал 18'!#REF!+'2 квартал 18'!#REF!</f>
        <v>#REF!</v>
      </c>
      <c r="AU16" s="230" t="e">
        <f>'1 квартал 18'!#REF!+'2 квартал 18'!#REF!</f>
        <v>#REF!</v>
      </c>
      <c r="AV16" s="230" t="e">
        <f>'1 квартал 18'!#REF!+'2 квартал 18'!#REF!</f>
        <v>#REF!</v>
      </c>
      <c r="AW16" s="230" t="e">
        <f>'1 квартал 18'!#REF!+'2 квартал 18'!#REF!</f>
        <v>#REF!</v>
      </c>
      <c r="AX16" s="230" t="e">
        <f>'1 квартал 18'!#REF!+'2 квартал 18'!#REF!</f>
        <v>#REF!</v>
      </c>
      <c r="AY16" s="230" t="e">
        <f>'1 квартал 18'!#REF!+'2 квартал 18'!#REF!</f>
        <v>#REF!</v>
      </c>
      <c r="AZ16" s="94" t="e">
        <f t="shared" si="1"/>
        <v>#REF!</v>
      </c>
      <c r="BA16" s="73" t="e">
        <f>'1 квартал 18'!#REF!+'2 квартал 18'!#REF!</f>
        <v>#REF!</v>
      </c>
      <c r="BB16" s="231" t="e">
        <f>'1 квартал 18'!#REF!+'2 квартал 18'!#REF!</f>
        <v>#REF!</v>
      </c>
      <c r="BC16" s="232" t="e">
        <f>'1 квартал 18'!#REF!+'2 квартал 18'!#REF!</f>
        <v>#REF!</v>
      </c>
      <c r="BD16" s="233" t="e">
        <f>'1 квартал 18'!#REF!+'2 квартал 18'!#REF!</f>
        <v>#REF!</v>
      </c>
      <c r="BE16" s="232" t="e">
        <f>'1 квартал 18'!#REF!+'2 квартал 18'!#REF!</f>
        <v>#REF!</v>
      </c>
      <c r="BF16" s="234" t="e">
        <f>'1 квартал 18'!#REF!+'2 квартал 18'!#REF!</f>
        <v>#REF!</v>
      </c>
      <c r="BG16" s="232" t="e">
        <f>'1 квартал 18'!#REF!+'2 квартал 18'!#REF!</f>
        <v>#REF!</v>
      </c>
      <c r="BH16" s="234" t="e">
        <f>'1 квартал 18'!#REF!+'2 квартал 18'!#REF!</f>
        <v>#REF!</v>
      </c>
      <c r="BI16" s="232" t="e">
        <f>'1 квартал 18'!#REF!+'2 квартал 18'!#REF!</f>
        <v>#REF!</v>
      </c>
      <c r="BJ16" s="232" t="e">
        <f>'1 квартал 18'!#REF!+'2 квартал 18'!#REF!</f>
        <v>#REF!</v>
      </c>
      <c r="BK16" s="232" t="e">
        <f>'1 квартал 18'!#REF!+'2 квартал 18'!#REF!</f>
        <v>#REF!</v>
      </c>
      <c r="BL16" s="228" t="e">
        <f>'1 квартал 18'!#REF!+'2 квартал 18'!#REF!</f>
        <v>#REF!</v>
      </c>
      <c r="BM16" s="235" t="e">
        <f>'1 квартал 18'!#REF!+'2 квартал 18'!#REF!</f>
        <v>#REF!</v>
      </c>
      <c r="BN16" s="236" t="e">
        <f>'1 квартал 18'!#REF!+'2 квартал 18'!#REF!</f>
        <v>#REF!</v>
      </c>
      <c r="BO16" s="235" t="e">
        <f>'1 квартал 18'!#REF!+'2 квартал 18'!#REF!</f>
        <v>#REF!</v>
      </c>
      <c r="BP16" s="237" t="e">
        <f>'1 квартал 18'!#REF!+'2 квартал 18'!#REF!</f>
        <v>#REF!</v>
      </c>
      <c r="BQ16" s="229" t="e">
        <f>'1 квартал 18'!#REF!+'2 квартал 18'!#REF!</f>
        <v>#REF!</v>
      </c>
      <c r="BR16" s="235" t="e">
        <f>'1 квартал 18'!#REF!+'2 квартал 18'!#REF!</f>
        <v>#REF!</v>
      </c>
      <c r="BS16" s="238" t="e">
        <f>C16+F16+R16+T16+BA16+BC16+BE16+BG16+BI16+BK16+BM16+BO16+BQ16</f>
        <v>#REF!</v>
      </c>
      <c r="BT16" s="239" t="e">
        <f>D16+E16+Q16+S16+AZ16+BB16+BD16+BF16+BH16+BJ16+BL16+BN16+BP16+BR16</f>
        <v>#REF!</v>
      </c>
    </row>
    <row r="17" spans="1:72" ht="16.5" hidden="1" thickBot="1">
      <c r="A17" s="102">
        <v>51</v>
      </c>
      <c r="B17" s="102" t="s">
        <v>6</v>
      </c>
      <c r="C17" s="102" t="e">
        <f>'1 квартал 18'!#REF!+'2 квартал 18'!#REF!</f>
        <v>#REF!</v>
      </c>
      <c r="D17" s="134" t="e">
        <f>'1 квартал 18'!#REF!+'2 квартал 18'!#REF!</f>
        <v>#REF!</v>
      </c>
      <c r="E17" s="134" t="e">
        <f>'1 квартал 18'!#REF!+'2 квартал 18'!#REF!</f>
        <v>#REF!</v>
      </c>
      <c r="F17" s="103" t="e">
        <f>'1 квартал 18'!#REF!+'2 квартал 18'!#REF!</f>
        <v>#REF!</v>
      </c>
      <c r="G17" s="83" t="e">
        <f>'1 квартал 18'!#REF!+'2 квартал 18'!#REF!</f>
        <v>#REF!</v>
      </c>
      <c r="H17" s="83" t="e">
        <f>'1 квартал 18'!#REF!+'2 квартал 18'!#REF!</f>
        <v>#REF!</v>
      </c>
      <c r="I17" s="83" t="e">
        <f>'1 квартал 18'!#REF!+'2 квартал 18'!#REF!</f>
        <v>#REF!</v>
      </c>
      <c r="J17" s="83" t="e">
        <f>'1 квартал 18'!#REF!+'2 квартал 18'!#REF!</f>
        <v>#REF!</v>
      </c>
      <c r="K17" s="83" t="e">
        <f>'1 квартал 18'!#REF!+'2 квартал 18'!#REF!</f>
        <v>#REF!</v>
      </c>
      <c r="L17" s="83" t="e">
        <f>'1 квартал 18'!#REF!+'2 квартал 18'!#REF!</f>
        <v>#REF!</v>
      </c>
      <c r="M17" s="83" t="e">
        <f>'1 квартал 18'!#REF!+'2 квартал 18'!#REF!</f>
        <v>#REF!</v>
      </c>
      <c r="N17" s="225" t="e">
        <f>'1 квартал 18'!#REF!+'2 квартал 18'!#REF!</f>
        <v>#REF!</v>
      </c>
      <c r="O17" s="83" t="e">
        <f>'1 квартал 18'!#REF!+'2 квартал 18'!#REF!</f>
        <v>#REF!</v>
      </c>
      <c r="P17" s="83" t="e">
        <f>'1 квартал 18'!#REF!+'2 квартал 18'!#REF!</f>
        <v>#REF!</v>
      </c>
      <c r="Q17" s="226" t="e">
        <f t="shared" si="0"/>
        <v>#REF!</v>
      </c>
      <c r="R17" s="135" t="e">
        <f>'1 квартал 18'!#REF!+'2 квартал 18'!#REF!</f>
        <v>#REF!</v>
      </c>
      <c r="S17" s="136" t="e">
        <f>'1 квартал 18'!#REF!+'2 квартал 18'!#REF!</f>
        <v>#REF!</v>
      </c>
      <c r="T17" s="137" t="e">
        <f>'1 квартал 18'!#REF!+'2 квартал 18'!#REF!</f>
        <v>#REF!</v>
      </c>
      <c r="U17" s="230" t="e">
        <f>'1 квартал 18'!#REF!+'2 квартал 18'!#REF!</f>
        <v>#REF!</v>
      </c>
      <c r="V17" s="230" t="e">
        <f>'1 квартал 18'!#REF!+'2 квартал 18'!#REF!</f>
        <v>#REF!</v>
      </c>
      <c r="W17" s="230" t="e">
        <f>'1 квартал 18'!#REF!+'2 квартал 18'!#REF!</f>
        <v>#REF!</v>
      </c>
      <c r="X17" s="230" t="e">
        <f>'1 квартал 18'!#REF!+'2 квартал 18'!#REF!</f>
        <v>#REF!</v>
      </c>
      <c r="Y17" s="230" t="e">
        <f>'1 квартал 18'!#REF!+'2 квартал 18'!#REF!</f>
        <v>#REF!</v>
      </c>
      <c r="Z17" s="230" t="e">
        <f>'1 квартал 18'!#REF!+'2 квартал 18'!#REF!</f>
        <v>#REF!</v>
      </c>
      <c r="AA17" s="230" t="e">
        <f>'1 квартал 18'!#REF!+'2 квартал 18'!#REF!</f>
        <v>#REF!</v>
      </c>
      <c r="AB17" s="230" t="e">
        <f>'1 квартал 18'!#REF!+'2 квартал 18'!#REF!</f>
        <v>#REF!</v>
      </c>
      <c r="AC17" s="230" t="e">
        <f>'1 квартал 18'!#REF!+'2 квартал 18'!#REF!</f>
        <v>#REF!</v>
      </c>
      <c r="AD17" s="230" t="e">
        <f>'1 квартал 18'!#REF!+'2 квартал 18'!#REF!</f>
        <v>#REF!</v>
      </c>
      <c r="AE17" s="230" t="e">
        <f>'1 квартал 18'!#REF!+'2 квартал 18'!#REF!</f>
        <v>#REF!</v>
      </c>
      <c r="AF17" s="230" t="e">
        <f>'1 квартал 18'!#REF!+'2 квартал 18'!#REF!</f>
        <v>#REF!</v>
      </c>
      <c r="AG17" s="230" t="e">
        <f>'1 квартал 18'!#REF!+'2 квартал 18'!#REF!</f>
        <v>#REF!</v>
      </c>
      <c r="AH17" s="230" t="e">
        <f>'1 квартал 18'!#REF!+'2 квартал 18'!#REF!</f>
        <v>#REF!</v>
      </c>
      <c r="AI17" s="230" t="e">
        <f>'1 квартал 18'!#REF!+'2 квартал 18'!#REF!</f>
        <v>#REF!</v>
      </c>
      <c r="AJ17" s="230" t="e">
        <f>'1 квартал 18'!#REF!+'2 квартал 18'!#REF!</f>
        <v>#REF!</v>
      </c>
      <c r="AK17" s="230" t="e">
        <f>'1 квартал 18'!#REF!+'2 квартал 18'!#REF!</f>
        <v>#REF!</v>
      </c>
      <c r="AL17" s="230" t="e">
        <f>'1 квартал 18'!#REF!+'2 квартал 18'!#REF!</f>
        <v>#REF!</v>
      </c>
      <c r="AM17" s="230" t="e">
        <f>'1 квартал 18'!#REF!+'2 квартал 18'!#REF!</f>
        <v>#REF!</v>
      </c>
      <c r="AN17" s="230" t="e">
        <f>'1 квартал 18'!#REF!+'2 квартал 18'!#REF!</f>
        <v>#REF!</v>
      </c>
      <c r="AO17" s="230" t="e">
        <f>'1 квартал 18'!#REF!+'2 квартал 18'!#REF!</f>
        <v>#REF!</v>
      </c>
      <c r="AP17" s="230" t="e">
        <f>'1 квартал 18'!#REF!+'2 квартал 18'!#REF!</f>
        <v>#REF!</v>
      </c>
      <c r="AQ17" s="230" t="e">
        <f>'1 квартал 18'!#REF!+'2 квартал 18'!#REF!</f>
        <v>#REF!</v>
      </c>
      <c r="AR17" s="230" t="e">
        <f>'1 квартал 18'!#REF!+'2 квартал 18'!#REF!</f>
        <v>#REF!</v>
      </c>
      <c r="AS17" s="230" t="e">
        <f>'1 квартал 18'!#REF!+'2 квартал 18'!#REF!</f>
        <v>#REF!</v>
      </c>
      <c r="AT17" s="230" t="e">
        <f>'1 квартал 18'!#REF!+'2 квартал 18'!#REF!</f>
        <v>#REF!</v>
      </c>
      <c r="AU17" s="230" t="e">
        <f>'1 квартал 18'!#REF!+'2 квартал 18'!#REF!</f>
        <v>#REF!</v>
      </c>
      <c r="AV17" s="230" t="e">
        <f>'1 квартал 18'!#REF!+'2 квартал 18'!#REF!</f>
        <v>#REF!</v>
      </c>
      <c r="AW17" s="230" t="e">
        <f>'1 квартал 18'!#REF!+'2 квартал 18'!#REF!</f>
        <v>#REF!</v>
      </c>
      <c r="AX17" s="230" t="e">
        <f>'1 квартал 18'!#REF!+'2 квартал 18'!#REF!</f>
        <v>#REF!</v>
      </c>
      <c r="AY17" s="230" t="e">
        <f>'1 квартал 18'!#REF!+'2 квартал 18'!#REF!</f>
        <v>#REF!</v>
      </c>
      <c r="AZ17" s="94" t="e">
        <f t="shared" si="1"/>
        <v>#REF!</v>
      </c>
      <c r="BA17" s="138" t="e">
        <f>'1 квартал 18'!#REF!+'2 квартал 18'!#REF!</f>
        <v>#REF!</v>
      </c>
      <c r="BB17" s="240" t="e">
        <f>'1 квартал 18'!#REF!+'2 квартал 18'!#REF!</f>
        <v>#REF!</v>
      </c>
      <c r="BC17" s="142" t="e">
        <f>'1 квартал 18'!#REF!+'2 квартал 18'!#REF!</f>
        <v>#REF!</v>
      </c>
      <c r="BD17" s="141" t="e">
        <f>'1 квартал 18'!#REF!+'2 квартал 18'!#REF!</f>
        <v>#REF!</v>
      </c>
      <c r="BE17" s="142" t="e">
        <f>'1 квартал 18'!#REF!+'2 квартал 18'!#REF!</f>
        <v>#REF!</v>
      </c>
      <c r="BF17" s="143" t="e">
        <f>'1 квартал 18'!#REF!+'2 квартал 18'!#REF!</f>
        <v>#REF!</v>
      </c>
      <c r="BG17" s="142" t="e">
        <f>'1 квартал 18'!#REF!+'2 квартал 18'!#REF!</f>
        <v>#REF!</v>
      </c>
      <c r="BH17" s="143" t="e">
        <f>'1 квартал 18'!#REF!+'2 квартал 18'!#REF!</f>
        <v>#REF!</v>
      </c>
      <c r="BI17" s="142" t="e">
        <f>'1 квартал 18'!#REF!+'2 квартал 18'!#REF!</f>
        <v>#REF!</v>
      </c>
      <c r="BJ17" s="142" t="e">
        <f>'1 квартал 18'!#REF!+'2 квартал 18'!#REF!</f>
        <v>#REF!</v>
      </c>
      <c r="BK17" s="142" t="e">
        <f>'1 квартал 18'!#REF!+'2 квартал 18'!#REF!</f>
        <v>#REF!</v>
      </c>
      <c r="BL17" s="136" t="e">
        <f>'1 квартал 18'!#REF!+'2 квартал 18'!#REF!</f>
        <v>#REF!</v>
      </c>
      <c r="BM17" s="141" t="e">
        <f>'1 квартал 18'!#REF!+'2 квартал 18'!#REF!</f>
        <v>#REF!</v>
      </c>
      <c r="BN17" s="137" t="e">
        <f>'1 квартал 18'!#REF!+'2 квартал 18'!#REF!</f>
        <v>#REF!</v>
      </c>
      <c r="BO17" s="141" t="e">
        <f>'1 квартал 18'!#REF!+'2 квартал 18'!#REF!</f>
        <v>#REF!</v>
      </c>
      <c r="BP17" s="144" t="e">
        <f>'1 квартал 18'!#REF!+'2 квартал 18'!#REF!</f>
        <v>#REF!</v>
      </c>
      <c r="BQ17" s="137" t="e">
        <f>'1 квартал 18'!#REF!+'2 квартал 18'!#REF!</f>
        <v>#REF!</v>
      </c>
      <c r="BR17" s="141" t="e">
        <f>'1 квартал 18'!#REF!+'2 квартал 18'!#REF!</f>
        <v>#REF!</v>
      </c>
      <c r="BS17" s="238" t="e">
        <f>C17+F17+R17+T17+BA17+BC17+BE17+BG17+BI17+BK17+BM17+BO17+BQ17</f>
        <v>#REF!</v>
      </c>
      <c r="BT17" s="239" t="e">
        <f>D17+E17+Q17+S17+AZ17+BB17+BD17+BF17+BH17+BJ17+BL17+BN17+BP17+BR17</f>
        <v>#REF!</v>
      </c>
    </row>
    <row r="18" spans="1:72" ht="16.5" hidden="1" thickBot="1">
      <c r="A18" s="241">
        <v>52</v>
      </c>
      <c r="B18" s="242" t="s">
        <v>36</v>
      </c>
      <c r="C18" s="243" t="e">
        <f>'1 квартал 18'!#REF!+'2 квартал 18'!#REF!</f>
        <v>#REF!</v>
      </c>
      <c r="D18" s="245" t="e">
        <f>'1 квартал 18'!#REF!+'2 квартал 18'!#REF!</f>
        <v>#REF!</v>
      </c>
      <c r="E18" s="245" t="e">
        <f>'1 квартал 18'!#REF!+'2 квартал 18'!#REF!</f>
        <v>#REF!</v>
      </c>
      <c r="F18" s="243" t="e">
        <f>'1 квартал 18'!#REF!+'2 квартал 18'!#REF!</f>
        <v>#REF!</v>
      </c>
      <c r="G18" s="244" t="e">
        <f>'1 квартал 18'!#REF!+'2 квартал 18'!#REF!</f>
        <v>#REF!</v>
      </c>
      <c r="H18" s="244" t="e">
        <f>'1 квартал 18'!#REF!+'2 квартал 18'!#REF!</f>
        <v>#REF!</v>
      </c>
      <c r="I18" s="244" t="e">
        <f>'1 квартал 18'!#REF!+'2 квартал 18'!#REF!</f>
        <v>#REF!</v>
      </c>
      <c r="J18" s="244" t="e">
        <f>'1 квартал 18'!#REF!+'2 квартал 18'!#REF!</f>
        <v>#REF!</v>
      </c>
      <c r="K18" s="244" t="e">
        <f>'1 квартал 18'!#REF!+'2 квартал 18'!#REF!</f>
        <v>#REF!</v>
      </c>
      <c r="L18" s="244" t="e">
        <f>'1 квартал 18'!#REF!+'2 квартал 18'!#REF!</f>
        <v>#REF!</v>
      </c>
      <c r="M18" s="244" t="e">
        <f>'1 квартал 18'!#REF!+'2 квартал 18'!#REF!</f>
        <v>#REF!</v>
      </c>
      <c r="N18" s="244" t="e">
        <f>'1 квартал 18'!#REF!+'2 квартал 18'!#REF!</f>
        <v>#REF!</v>
      </c>
      <c r="O18" s="244" t="e">
        <f>'1 квартал 18'!#REF!+'2 квартал 18'!#REF!</f>
        <v>#REF!</v>
      </c>
      <c r="P18" s="244" t="e">
        <f>'1 квартал 18'!#REF!+'2 квартал 18'!#REF!</f>
        <v>#REF!</v>
      </c>
      <c r="Q18" s="246" t="e">
        <f t="shared" si="0"/>
        <v>#REF!</v>
      </c>
      <c r="R18" s="242" t="e">
        <f>'1 квартал 18'!#REF!+'2 квартал 18'!#REF!</f>
        <v>#REF!</v>
      </c>
      <c r="S18" s="247" t="e">
        <f>'1 квартал 18'!#REF!+'2 квартал 18'!#REF!</f>
        <v>#REF!</v>
      </c>
      <c r="T18" s="248" t="e">
        <f>'1 квартал 18'!#REF!+'2 квартал 18'!#REF!</f>
        <v>#REF!</v>
      </c>
      <c r="U18" s="249" t="e">
        <f>'1 квартал 18'!#REF!+'2 квартал 18'!#REF!</f>
        <v>#REF!</v>
      </c>
      <c r="V18" s="249" t="e">
        <f>'1 квартал 18'!#REF!+'2 квартал 18'!#REF!</f>
        <v>#REF!</v>
      </c>
      <c r="W18" s="249" t="e">
        <f>'1 квартал 18'!#REF!+'2 квартал 18'!#REF!</f>
        <v>#REF!</v>
      </c>
      <c r="X18" s="249" t="e">
        <f>'1 квартал 18'!#REF!+'2 квартал 18'!#REF!</f>
        <v>#REF!</v>
      </c>
      <c r="Y18" s="249" t="e">
        <f>'1 квартал 18'!#REF!+'2 квартал 18'!#REF!</f>
        <v>#REF!</v>
      </c>
      <c r="Z18" s="249" t="e">
        <f>'1 квартал 18'!#REF!+'2 квартал 18'!#REF!</f>
        <v>#REF!</v>
      </c>
      <c r="AA18" s="249" t="e">
        <f>'1 квартал 18'!#REF!+'2 квартал 18'!#REF!</f>
        <v>#REF!</v>
      </c>
      <c r="AB18" s="249" t="e">
        <f>'1 квартал 18'!#REF!+'2 квартал 18'!#REF!</f>
        <v>#REF!</v>
      </c>
      <c r="AC18" s="249" t="e">
        <f>'1 квартал 18'!#REF!+'2 квартал 18'!#REF!</f>
        <v>#REF!</v>
      </c>
      <c r="AD18" s="249" t="e">
        <f>'1 квартал 18'!#REF!+'2 квартал 18'!#REF!</f>
        <v>#REF!</v>
      </c>
      <c r="AE18" s="249" t="e">
        <f>'1 квартал 18'!#REF!+'2 квартал 18'!#REF!</f>
        <v>#REF!</v>
      </c>
      <c r="AF18" s="249" t="e">
        <f>'1 квартал 18'!#REF!+'2 квартал 18'!#REF!</f>
        <v>#REF!</v>
      </c>
      <c r="AG18" s="249" t="e">
        <f>'1 квартал 18'!#REF!+'2 квартал 18'!#REF!</f>
        <v>#REF!</v>
      </c>
      <c r="AH18" s="249" t="e">
        <f>'1 квартал 18'!#REF!+'2 квартал 18'!#REF!</f>
        <v>#REF!</v>
      </c>
      <c r="AI18" s="249" t="e">
        <f>'1 квартал 18'!#REF!+'2 квартал 18'!#REF!</f>
        <v>#REF!</v>
      </c>
      <c r="AJ18" s="249" t="e">
        <f>'1 квартал 18'!#REF!+'2 квартал 18'!#REF!</f>
        <v>#REF!</v>
      </c>
      <c r="AK18" s="249" t="e">
        <f>'1 квартал 18'!#REF!+'2 квартал 18'!#REF!</f>
        <v>#REF!</v>
      </c>
      <c r="AL18" s="249" t="e">
        <f>'1 квартал 18'!#REF!+'2 квартал 18'!#REF!</f>
        <v>#REF!</v>
      </c>
      <c r="AM18" s="249" t="e">
        <f>'1 квартал 18'!#REF!+'2 квартал 18'!#REF!</f>
        <v>#REF!</v>
      </c>
      <c r="AN18" s="249" t="e">
        <f>'1 квартал 18'!#REF!+'2 квартал 18'!#REF!</f>
        <v>#REF!</v>
      </c>
      <c r="AO18" s="249" t="e">
        <f>'1 квартал 18'!#REF!+'2 квартал 18'!#REF!</f>
        <v>#REF!</v>
      </c>
      <c r="AP18" s="249" t="e">
        <f>'1 квартал 18'!#REF!+'2 квартал 18'!#REF!</f>
        <v>#REF!</v>
      </c>
      <c r="AQ18" s="249" t="e">
        <f>'1 квартал 18'!#REF!+'2 квартал 18'!#REF!</f>
        <v>#REF!</v>
      </c>
      <c r="AR18" s="249" t="e">
        <f>'1 квартал 18'!#REF!+'2 квартал 18'!#REF!</f>
        <v>#REF!</v>
      </c>
      <c r="AS18" s="249" t="e">
        <f>'1 квартал 18'!#REF!+'2 квартал 18'!#REF!</f>
        <v>#REF!</v>
      </c>
      <c r="AT18" s="249" t="e">
        <f>'1 квартал 18'!#REF!+'2 квартал 18'!#REF!</f>
        <v>#REF!</v>
      </c>
      <c r="AU18" s="249" t="e">
        <f>'1 квартал 18'!#REF!+'2 квартал 18'!#REF!</f>
        <v>#REF!</v>
      </c>
      <c r="AV18" s="249" t="e">
        <f>'1 квартал 18'!#REF!+'2 квартал 18'!#REF!</f>
        <v>#REF!</v>
      </c>
      <c r="AW18" s="249" t="e">
        <f>'1 квартал 18'!#REF!+'2 квартал 18'!#REF!</f>
        <v>#REF!</v>
      </c>
      <c r="AX18" s="249" t="e">
        <f>'1 квартал 18'!#REF!+'2 квартал 18'!#REF!</f>
        <v>#REF!</v>
      </c>
      <c r="AY18" s="249" t="e">
        <f>'1 квартал 18'!#REF!+'2 квартал 18'!#REF!</f>
        <v>#REF!</v>
      </c>
      <c r="AZ18" s="250" t="e">
        <f t="shared" si="1"/>
        <v>#REF!</v>
      </c>
      <c r="BA18" s="248" t="e">
        <f>'1 квартал 18'!#REF!+'2 квартал 18'!#REF!</f>
        <v>#REF!</v>
      </c>
      <c r="BB18" s="251" t="e">
        <f>'1 квартал 18'!#REF!+'2 квартал 18'!#REF!</f>
        <v>#REF!</v>
      </c>
      <c r="BC18" s="252" t="e">
        <f>'1 квартал 18'!#REF!+'2 квартал 18'!#REF!</f>
        <v>#REF!</v>
      </c>
      <c r="BD18" s="253" t="e">
        <f>'1 квартал 18'!#REF!+'2 квартал 18'!#REF!</f>
        <v>#REF!</v>
      </c>
      <c r="BE18" s="252" t="e">
        <f>'1 квартал 18'!#REF!+'2 квартал 18'!#REF!</f>
        <v>#REF!</v>
      </c>
      <c r="BF18" s="250" t="e">
        <f>'1 квартал 18'!#REF!+'2 квартал 18'!#REF!</f>
        <v>#REF!</v>
      </c>
      <c r="BG18" s="252" t="e">
        <f>'1 квартал 18'!#REF!+'2 квартал 18'!#REF!</f>
        <v>#REF!</v>
      </c>
      <c r="BH18" s="250" t="e">
        <f>'1 квартал 18'!#REF!+'2 квартал 18'!#REF!</f>
        <v>#REF!</v>
      </c>
      <c r="BI18" s="252" t="e">
        <f>'1 квартал 18'!#REF!+'2 квартал 18'!#REF!</f>
        <v>#REF!</v>
      </c>
      <c r="BJ18" s="252" t="e">
        <f>'1 квартал 18'!#REF!+'2 квартал 18'!#REF!</f>
        <v>#REF!</v>
      </c>
      <c r="BK18" s="252" t="e">
        <f>'1 квартал 18'!#REF!+'2 квартал 18'!#REF!</f>
        <v>#REF!</v>
      </c>
      <c r="BL18" s="247" t="e">
        <f>'1 квартал 18'!#REF!+'2 квартал 18'!#REF!</f>
        <v>#REF!</v>
      </c>
      <c r="BM18" s="253" t="e">
        <f>'1 квартал 18'!#REF!+'2 квартал 18'!#REF!</f>
        <v>#REF!</v>
      </c>
      <c r="BN18" s="249" t="e">
        <f>'1 квартал 18'!#REF!+'2 квартал 18'!#REF!</f>
        <v>#REF!</v>
      </c>
      <c r="BO18" s="253" t="e">
        <f>'1 квартал 18'!#REF!+'2 квартал 18'!#REF!</f>
        <v>#REF!</v>
      </c>
      <c r="BP18" s="241" t="e">
        <f>'1 квартал 18'!#REF!+'2 квартал 18'!#REF!</f>
        <v>#REF!</v>
      </c>
      <c r="BQ18" s="249" t="e">
        <f>'1 квартал 18'!#REF!+'2 квартал 18'!#REF!</f>
        <v>#REF!</v>
      </c>
      <c r="BR18" s="253" t="e">
        <f>'1 квартал 18'!#REF!+'2 квартал 18'!#REF!</f>
        <v>#REF!</v>
      </c>
      <c r="BS18" s="254" t="e">
        <f>C18+F18+R18+T18+BA18+BC18+BE18+BG18+BI18+BK18+BM18+BO18+BQ18</f>
        <v>#REF!</v>
      </c>
      <c r="BT18" s="255" t="e">
        <f>D18+E18+Q18+S18+AZ18+BB18+BD18+BF18+BH18+BJ18+BL18+BN18+BP18+BR18</f>
        <v>#REF!</v>
      </c>
    </row>
    <row r="19" spans="1:72" ht="16.5" hidden="1" thickBot="1">
      <c r="A19" s="256">
        <v>53</v>
      </c>
      <c r="B19" s="257" t="s">
        <v>35</v>
      </c>
      <c r="C19" s="257" t="e">
        <f>'1 квартал 18'!#REF!+'2 квартал 18'!#REF!</f>
        <v>#REF!</v>
      </c>
      <c r="D19" s="258" t="e">
        <f>'1 квартал 18'!#REF!+'2 квартал 18'!#REF!</f>
        <v>#REF!</v>
      </c>
      <c r="E19" s="258" t="e">
        <f>'1 квартал 18'!#REF!+'2 квартал 18'!#REF!</f>
        <v>#REF!</v>
      </c>
      <c r="F19" s="258" t="e">
        <f>'1 квартал 18'!#REF!+'2 квартал 18'!#REF!</f>
        <v>#REF!</v>
      </c>
      <c r="G19" s="258" t="e">
        <f>'1 квартал 18'!#REF!+'2 квартал 18'!#REF!</f>
        <v>#REF!</v>
      </c>
      <c r="H19" s="258" t="e">
        <f>'1 квартал 18'!#REF!+'2 квартал 18'!#REF!</f>
        <v>#REF!</v>
      </c>
      <c r="I19" s="258" t="e">
        <f>'1 квартал 18'!#REF!+'2 квартал 18'!#REF!</f>
        <v>#REF!</v>
      </c>
      <c r="J19" s="258" t="e">
        <f>'1 квартал 18'!#REF!+'2 квартал 18'!#REF!</f>
        <v>#REF!</v>
      </c>
      <c r="K19" s="258" t="e">
        <f>'1 квартал 18'!#REF!+'2 квартал 18'!#REF!</f>
        <v>#REF!</v>
      </c>
      <c r="L19" s="258" t="e">
        <f>'1 квартал 18'!#REF!+'2 квартал 18'!#REF!</f>
        <v>#REF!</v>
      </c>
      <c r="M19" s="258" t="e">
        <f>'1 квартал 18'!#REF!+'2 квартал 18'!#REF!</f>
        <v>#REF!</v>
      </c>
      <c r="N19" s="258" t="e">
        <f>'1 квартал 18'!#REF!+'2 квартал 18'!#REF!</f>
        <v>#REF!</v>
      </c>
      <c r="O19" s="258" t="e">
        <f>'1 квартал 18'!#REF!+'2 квартал 18'!#REF!</f>
        <v>#REF!</v>
      </c>
      <c r="P19" s="258" t="e">
        <f>'1 квартал 18'!#REF!+'2 квартал 18'!#REF!</f>
        <v>#REF!</v>
      </c>
      <c r="Q19" s="259" t="e">
        <f t="shared" si="0"/>
        <v>#REF!</v>
      </c>
      <c r="R19" s="260" t="e">
        <f>'1 квартал 18'!#REF!+'2 квартал 18'!#REF!</f>
        <v>#REF!</v>
      </c>
      <c r="S19" s="261" t="e">
        <f>'1 квартал 18'!#REF!+'2 квартал 18'!#REF!</f>
        <v>#REF!</v>
      </c>
      <c r="T19" s="262" t="e">
        <f>'1 квартал 18'!#REF!+'2 квартал 18'!#REF!</f>
        <v>#REF!</v>
      </c>
      <c r="U19" s="262" t="e">
        <f>'1 квартал 18'!#REF!+'2 квартал 18'!#REF!</f>
        <v>#REF!</v>
      </c>
      <c r="V19" s="262" t="e">
        <f>'1 квартал 18'!#REF!+'2 квартал 18'!#REF!</f>
        <v>#REF!</v>
      </c>
      <c r="W19" s="262" t="e">
        <f>'1 квартал 18'!#REF!+'2 квартал 18'!#REF!</f>
        <v>#REF!</v>
      </c>
      <c r="X19" s="262" t="e">
        <f>'1 квартал 18'!#REF!+'2 квартал 18'!#REF!</f>
        <v>#REF!</v>
      </c>
      <c r="Y19" s="262" t="e">
        <f>'1 квартал 18'!#REF!+'2 квартал 18'!#REF!</f>
        <v>#REF!</v>
      </c>
      <c r="Z19" s="262" t="e">
        <f>'1 квартал 18'!#REF!+'2 квартал 18'!#REF!</f>
        <v>#REF!</v>
      </c>
      <c r="AA19" s="262" t="e">
        <f>'1 квартал 18'!#REF!+'2 квартал 18'!#REF!</f>
        <v>#REF!</v>
      </c>
      <c r="AB19" s="262" t="e">
        <f>'1 квартал 18'!#REF!+'2 квартал 18'!#REF!</f>
        <v>#REF!</v>
      </c>
      <c r="AC19" s="262" t="e">
        <f>'1 квартал 18'!#REF!+'2 квартал 18'!#REF!</f>
        <v>#REF!</v>
      </c>
      <c r="AD19" s="262" t="e">
        <f>'1 квартал 18'!#REF!+'2 квартал 18'!#REF!</f>
        <v>#REF!</v>
      </c>
      <c r="AE19" s="262" t="e">
        <f>'1 квартал 18'!#REF!+'2 квартал 18'!#REF!</f>
        <v>#REF!</v>
      </c>
      <c r="AF19" s="262" t="e">
        <f>'1 квартал 18'!#REF!+'2 квартал 18'!#REF!</f>
        <v>#REF!</v>
      </c>
      <c r="AG19" s="262" t="e">
        <f>'1 квартал 18'!#REF!+'2 квартал 18'!#REF!</f>
        <v>#REF!</v>
      </c>
      <c r="AH19" s="262" t="e">
        <f>'1 квартал 18'!#REF!+'2 квартал 18'!#REF!</f>
        <v>#REF!</v>
      </c>
      <c r="AI19" s="262" t="e">
        <f>'1 квартал 18'!#REF!+'2 квартал 18'!#REF!</f>
        <v>#REF!</v>
      </c>
      <c r="AJ19" s="262" t="e">
        <f>'1 квартал 18'!#REF!+'2 квартал 18'!#REF!</f>
        <v>#REF!</v>
      </c>
      <c r="AK19" s="262" t="e">
        <f>'1 квартал 18'!#REF!+'2 квартал 18'!#REF!</f>
        <v>#REF!</v>
      </c>
      <c r="AL19" s="262" t="e">
        <f>'1 квартал 18'!#REF!+'2 квартал 18'!#REF!</f>
        <v>#REF!</v>
      </c>
      <c r="AM19" s="262" t="e">
        <f>'1 квартал 18'!#REF!+'2 квартал 18'!#REF!</f>
        <v>#REF!</v>
      </c>
      <c r="AN19" s="262" t="e">
        <f>'1 квартал 18'!#REF!+'2 квартал 18'!#REF!</f>
        <v>#REF!</v>
      </c>
      <c r="AO19" s="262" t="e">
        <f>'1 квартал 18'!#REF!+'2 квартал 18'!#REF!</f>
        <v>#REF!</v>
      </c>
      <c r="AP19" s="262" t="e">
        <f>'1 квартал 18'!#REF!+'2 квартал 18'!#REF!</f>
        <v>#REF!</v>
      </c>
      <c r="AQ19" s="262" t="e">
        <f>'1 квартал 18'!#REF!+'2 квартал 18'!#REF!</f>
        <v>#REF!</v>
      </c>
      <c r="AR19" s="262" t="e">
        <f>'1 квартал 18'!#REF!+'2 квартал 18'!#REF!</f>
        <v>#REF!</v>
      </c>
      <c r="AS19" s="262" t="e">
        <f>'1 квартал 18'!#REF!+'2 квартал 18'!#REF!</f>
        <v>#REF!</v>
      </c>
      <c r="AT19" s="262" t="e">
        <f>'1 квартал 18'!#REF!+'2 квартал 18'!#REF!</f>
        <v>#REF!</v>
      </c>
      <c r="AU19" s="262" t="e">
        <f>'1 квартал 18'!#REF!+'2 квартал 18'!#REF!</f>
        <v>#REF!</v>
      </c>
      <c r="AV19" s="262" t="e">
        <f>'1 квартал 18'!#REF!+'2 квартал 18'!#REF!</f>
        <v>#REF!</v>
      </c>
      <c r="AW19" s="262" t="e">
        <f>'1 квартал 18'!#REF!+'2 квартал 18'!#REF!</f>
        <v>#REF!</v>
      </c>
      <c r="AX19" s="262" t="e">
        <f>'1 квартал 18'!#REF!+'2 квартал 18'!#REF!</f>
        <v>#REF!</v>
      </c>
      <c r="AY19" s="262" t="e">
        <f>'1 квартал 18'!#REF!+'2 квартал 18'!#REF!</f>
        <v>#REF!</v>
      </c>
      <c r="AZ19" s="263" t="e">
        <f t="shared" si="1"/>
        <v>#REF!</v>
      </c>
      <c r="BA19" s="262" t="e">
        <f>'1 квартал 18'!#REF!+'2 квартал 18'!#REF!</f>
        <v>#REF!</v>
      </c>
      <c r="BB19" s="264" t="e">
        <f>'1 квартал 18'!#REF!+'2 квартал 18'!#REF!</f>
        <v>#REF!</v>
      </c>
      <c r="BC19" s="256" t="e">
        <f>'1 квартал 18'!#REF!+'2 квартал 18'!#REF!</f>
        <v>#REF!</v>
      </c>
      <c r="BD19" s="265" t="e">
        <f>'1 квартал 18'!#REF!+'2 квартал 18'!#REF!</f>
        <v>#REF!</v>
      </c>
      <c r="BE19" s="256" t="e">
        <f>'1 квартал 18'!#REF!+'2 квартал 18'!#REF!</f>
        <v>#REF!</v>
      </c>
      <c r="BF19" s="263" t="e">
        <f>'1 квартал 18'!#REF!+'2 квартал 18'!#REF!</f>
        <v>#REF!</v>
      </c>
      <c r="BG19" s="256" t="e">
        <f>'1 квартал 18'!#REF!+'2 квартал 18'!#REF!</f>
        <v>#REF!</v>
      </c>
      <c r="BH19" s="263" t="e">
        <f>'1 квартал 18'!#REF!+'2 квартал 18'!#REF!</f>
        <v>#REF!</v>
      </c>
      <c r="BI19" s="256" t="e">
        <f>'1 квартал 18'!#REF!+'2 квартал 18'!#REF!</f>
        <v>#REF!</v>
      </c>
      <c r="BJ19" s="256" t="e">
        <f>'1 квартал 18'!#REF!+'2 квартал 18'!#REF!</f>
        <v>#REF!</v>
      </c>
      <c r="BK19" s="256" t="e">
        <f>'1 квартал 18'!#REF!+'2 квартал 18'!#REF!</f>
        <v>#REF!</v>
      </c>
      <c r="BL19" s="261" t="e">
        <f>'1 квартал 18'!#REF!+'2 квартал 18'!#REF!</f>
        <v>#REF!</v>
      </c>
      <c r="BM19" s="265" t="e">
        <f>'1 квартал 18'!#REF!+'2 квартал 18'!#REF!</f>
        <v>#REF!</v>
      </c>
      <c r="BN19" s="262" t="e">
        <f>'1 квартал 18'!#REF!+'2 квартал 18'!#REF!</f>
        <v>#REF!</v>
      </c>
      <c r="BO19" s="265" t="e">
        <f>'1 квартал 18'!#REF!+'2 квартал 18'!#REF!</f>
        <v>#REF!</v>
      </c>
      <c r="BP19" s="266" t="e">
        <f>'1 квартал 18'!#REF!+'2 квартал 18'!#REF!</f>
        <v>#REF!</v>
      </c>
      <c r="BQ19" s="262" t="e">
        <f>'1 квартал 18'!#REF!+'2 квартал 18'!#REF!</f>
        <v>#REF!</v>
      </c>
      <c r="BR19" s="265" t="e">
        <f>'1 квартал 18'!#REF!+'2 квартал 18'!#REF!</f>
        <v>#REF!</v>
      </c>
      <c r="BS19" s="267" t="e">
        <f>C19+F19+R19+T19+BA19+BC19+BE19+BG19+BI19+BK19+BM19+BO19+BQ19</f>
        <v>#REF!</v>
      </c>
      <c r="BT19" s="268" t="e">
        <f>D19+E19+Q19+S19+AZ19+BB19+BD19+BF19+BH19+BJ19+BL19+BN19+BP19+BR19</f>
        <v>#REF!</v>
      </c>
    </row>
    <row r="20" spans="1:72" ht="16.5" hidden="1" thickBot="1">
      <c r="A20" s="269">
        <v>54</v>
      </c>
      <c r="B20" s="270" t="s">
        <v>37</v>
      </c>
      <c r="C20" s="270" t="e">
        <f>'1 квартал 18'!#REF!+'2 квартал 18'!#REF!</f>
        <v>#REF!</v>
      </c>
      <c r="D20" s="271" t="e">
        <f>'1 квартал 18'!#REF!+'2 квартал 18'!#REF!</f>
        <v>#REF!</v>
      </c>
      <c r="E20" s="271" t="e">
        <f>'1 квартал 18'!#REF!+'2 квартал 18'!#REF!</f>
        <v>#REF!</v>
      </c>
      <c r="F20" s="271" t="e">
        <f>'1 квартал 18'!#REF!+'2 квартал 18'!#REF!</f>
        <v>#REF!</v>
      </c>
      <c r="G20" s="271" t="e">
        <f>'1 квартал 18'!#REF!+'2 квартал 18'!#REF!</f>
        <v>#REF!</v>
      </c>
      <c r="H20" s="271" t="e">
        <f>'1 квартал 18'!#REF!+'2 квартал 18'!#REF!</f>
        <v>#REF!</v>
      </c>
      <c r="I20" s="271" t="e">
        <f>'1 квартал 18'!#REF!+'2 квартал 18'!#REF!</f>
        <v>#REF!</v>
      </c>
      <c r="J20" s="271" t="e">
        <f>'1 квартал 18'!#REF!+'2 квартал 18'!#REF!</f>
        <v>#REF!</v>
      </c>
      <c r="K20" s="271" t="e">
        <f>'1 квартал 18'!#REF!+'2 квартал 18'!#REF!</f>
        <v>#REF!</v>
      </c>
      <c r="L20" s="271" t="e">
        <f>'1 квартал 18'!#REF!+'2 квартал 18'!#REF!</f>
        <v>#REF!</v>
      </c>
      <c r="M20" s="271" t="e">
        <f>'1 квартал 18'!#REF!+'2 квартал 18'!#REF!</f>
        <v>#REF!</v>
      </c>
      <c r="N20" s="271" t="e">
        <f>'1 квартал 18'!#REF!+'2 квартал 18'!#REF!</f>
        <v>#REF!</v>
      </c>
      <c r="O20" s="271" t="e">
        <f>'1 квартал 18'!#REF!+'2 квартал 18'!#REF!</f>
        <v>#REF!</v>
      </c>
      <c r="P20" s="271" t="e">
        <f>'1 квартал 18'!#REF!+'2 квартал 18'!#REF!</f>
        <v>#REF!</v>
      </c>
      <c r="Q20" s="272" t="e">
        <f t="shared" si="0"/>
        <v>#REF!</v>
      </c>
      <c r="R20" s="273" t="e">
        <f>'1 квартал 18'!#REF!+'2 квартал 18'!#REF!</f>
        <v>#REF!</v>
      </c>
      <c r="S20" s="274" t="e">
        <f>'1 квартал 18'!#REF!+'2 квартал 18'!#REF!</f>
        <v>#REF!</v>
      </c>
      <c r="T20" s="275" t="e">
        <f>'1 квартал 18'!#REF!+'2 квартал 18'!#REF!</f>
        <v>#REF!</v>
      </c>
      <c r="U20" s="276" t="e">
        <f>'1 квартал 18'!#REF!+'2 квартал 18'!#REF!</f>
        <v>#REF!</v>
      </c>
      <c r="V20" s="276" t="e">
        <f>'1 квартал 18'!#REF!+'2 квартал 18'!#REF!</f>
        <v>#REF!</v>
      </c>
      <c r="W20" s="276" t="e">
        <f>'1 квартал 18'!#REF!+'2 квартал 18'!#REF!</f>
        <v>#REF!</v>
      </c>
      <c r="X20" s="276" t="e">
        <f>'1 квартал 18'!#REF!+'2 квартал 18'!#REF!</f>
        <v>#REF!</v>
      </c>
      <c r="Y20" s="276" t="e">
        <f>'1 квартал 18'!#REF!+'2 квартал 18'!#REF!</f>
        <v>#REF!</v>
      </c>
      <c r="Z20" s="276" t="e">
        <f>'1 квартал 18'!#REF!+'2 квартал 18'!#REF!</f>
        <v>#REF!</v>
      </c>
      <c r="AA20" s="276" t="e">
        <f>'1 квартал 18'!#REF!+'2 квартал 18'!#REF!</f>
        <v>#REF!</v>
      </c>
      <c r="AB20" s="276" t="e">
        <f>'1 квартал 18'!#REF!+'2 квартал 18'!#REF!</f>
        <v>#REF!</v>
      </c>
      <c r="AC20" s="276" t="e">
        <f>'1 квартал 18'!#REF!+'2 квартал 18'!#REF!</f>
        <v>#REF!</v>
      </c>
      <c r="AD20" s="276" t="e">
        <f>'1 квартал 18'!#REF!+'2 квартал 18'!#REF!</f>
        <v>#REF!</v>
      </c>
      <c r="AE20" s="276" t="e">
        <f>'1 квартал 18'!#REF!+'2 квартал 18'!#REF!</f>
        <v>#REF!</v>
      </c>
      <c r="AF20" s="276" t="e">
        <f>'1 квартал 18'!#REF!+'2 квартал 18'!#REF!</f>
        <v>#REF!</v>
      </c>
      <c r="AG20" s="276" t="e">
        <f>'1 квартал 18'!#REF!+'2 квартал 18'!#REF!</f>
        <v>#REF!</v>
      </c>
      <c r="AH20" s="276" t="e">
        <f>'1 квартал 18'!#REF!+'2 квартал 18'!#REF!</f>
        <v>#REF!</v>
      </c>
      <c r="AI20" s="276" t="e">
        <f>'1 квартал 18'!#REF!+'2 квартал 18'!#REF!</f>
        <v>#REF!</v>
      </c>
      <c r="AJ20" s="276" t="e">
        <f>'1 квартал 18'!#REF!+'2 квартал 18'!#REF!</f>
        <v>#REF!</v>
      </c>
      <c r="AK20" s="276" t="e">
        <f>'1 квартал 18'!#REF!+'2 квартал 18'!#REF!</f>
        <v>#REF!</v>
      </c>
      <c r="AL20" s="276" t="e">
        <f>'1 квартал 18'!#REF!+'2 квартал 18'!#REF!</f>
        <v>#REF!</v>
      </c>
      <c r="AM20" s="276" t="e">
        <f>'1 квартал 18'!#REF!+'2 квартал 18'!#REF!</f>
        <v>#REF!</v>
      </c>
      <c r="AN20" s="276" t="e">
        <f>'1 квартал 18'!#REF!+'2 квартал 18'!#REF!</f>
        <v>#REF!</v>
      </c>
      <c r="AO20" s="276" t="e">
        <f>'1 квартал 18'!#REF!+'2 квартал 18'!#REF!</f>
        <v>#REF!</v>
      </c>
      <c r="AP20" s="276" t="e">
        <f>'1 квартал 18'!#REF!+'2 квартал 18'!#REF!</f>
        <v>#REF!</v>
      </c>
      <c r="AQ20" s="276" t="e">
        <f>'1 квартал 18'!#REF!+'2 квартал 18'!#REF!</f>
        <v>#REF!</v>
      </c>
      <c r="AR20" s="276" t="e">
        <f>'1 квартал 18'!#REF!+'2 квартал 18'!#REF!</f>
        <v>#REF!</v>
      </c>
      <c r="AS20" s="276" t="e">
        <f>'1 квартал 18'!#REF!+'2 квартал 18'!#REF!</f>
        <v>#REF!</v>
      </c>
      <c r="AT20" s="276" t="e">
        <f>'1 квартал 18'!#REF!+'2 квартал 18'!#REF!</f>
        <v>#REF!</v>
      </c>
      <c r="AU20" s="276" t="e">
        <f>'1 квартал 18'!#REF!+'2 квартал 18'!#REF!</f>
        <v>#REF!</v>
      </c>
      <c r="AV20" s="276" t="e">
        <f>'1 квартал 18'!#REF!+'2 квартал 18'!#REF!</f>
        <v>#REF!</v>
      </c>
      <c r="AW20" s="276" t="e">
        <f>'1 квартал 18'!#REF!+'2 квартал 18'!#REF!</f>
        <v>#REF!</v>
      </c>
      <c r="AX20" s="276" t="e">
        <f>'1 квартал 18'!#REF!+'2 квартал 18'!#REF!</f>
        <v>#REF!</v>
      </c>
      <c r="AY20" s="276" t="e">
        <f>'1 квартал 18'!#REF!+'2 квартал 18'!#REF!</f>
        <v>#REF!</v>
      </c>
      <c r="AZ20" s="277" t="e">
        <f t="shared" si="1"/>
        <v>#REF!</v>
      </c>
      <c r="BA20" s="275" t="e">
        <f>'1 квартал 18'!#REF!+'2 квартал 18'!#REF!</f>
        <v>#REF!</v>
      </c>
      <c r="BB20" s="278" t="e">
        <f>'1 квартал 18'!#REF!+'2 квартал 18'!#REF!</f>
        <v>#REF!</v>
      </c>
      <c r="BC20" s="269" t="e">
        <f>'1 квартал 18'!#REF!+'2 квартал 18'!#REF!</f>
        <v>#REF!</v>
      </c>
      <c r="BD20" s="279" t="e">
        <f>'1 квартал 18'!#REF!+'2 квартал 18'!#REF!</f>
        <v>#REF!</v>
      </c>
      <c r="BE20" s="269" t="e">
        <f>'1 квартал 18'!#REF!+'2 квартал 18'!#REF!</f>
        <v>#REF!</v>
      </c>
      <c r="BF20" s="277" t="e">
        <f>'1 квартал 18'!#REF!+'2 квартал 18'!#REF!</f>
        <v>#REF!</v>
      </c>
      <c r="BG20" s="269" t="e">
        <f>'1 квартал 18'!#REF!+'2 квартал 18'!#REF!</f>
        <v>#REF!</v>
      </c>
      <c r="BH20" s="277" t="e">
        <f>'1 квартал 18'!#REF!+'2 квартал 18'!#REF!</f>
        <v>#REF!</v>
      </c>
      <c r="BI20" s="269" t="e">
        <f>'1 квартал 18'!#REF!+'2 квартал 18'!#REF!</f>
        <v>#REF!</v>
      </c>
      <c r="BJ20" s="269" t="e">
        <f>'1 квартал 18'!#REF!+'2 квартал 18'!#REF!</f>
        <v>#REF!</v>
      </c>
      <c r="BK20" s="269" t="e">
        <f>'1 квартал 18'!#REF!+'2 квартал 18'!#REF!</f>
        <v>#REF!</v>
      </c>
      <c r="BL20" s="274" t="e">
        <f>'1 квартал 18'!#REF!+'2 квартал 18'!#REF!</f>
        <v>#REF!</v>
      </c>
      <c r="BM20" s="279" t="e">
        <f>'1 квартал 18'!#REF!+'2 квартал 18'!#REF!</f>
        <v>#REF!</v>
      </c>
      <c r="BN20" s="275" t="e">
        <f>'1 квартал 18'!#REF!+'2 квартал 18'!#REF!</f>
        <v>#REF!</v>
      </c>
      <c r="BO20" s="279" t="e">
        <f>'1 квартал 18'!#REF!+'2 квартал 18'!#REF!</f>
        <v>#REF!</v>
      </c>
      <c r="BP20" s="280" t="e">
        <f>'1 квартал 18'!#REF!+'2 квартал 18'!#REF!</f>
        <v>#REF!</v>
      </c>
      <c r="BQ20" s="275" t="e">
        <f>'1 квартал 18'!#REF!+'2 квартал 18'!#REF!</f>
        <v>#REF!</v>
      </c>
      <c r="BR20" s="279" t="e">
        <f>'1 квартал 18'!#REF!+'2 квартал 18'!#REF!</f>
        <v>#REF!</v>
      </c>
      <c r="BS20" s="281" t="e">
        <f>C20+F20+R20+T20+BA20+BC20+BE20+BG20+BI20+BK20+BM20+BO20+BQ20</f>
        <v>#REF!</v>
      </c>
      <c r="BT20" s="282" t="e">
        <f>D20+E20+Q20+S20+AZ20+BB20+BD20+BF20+BH20+BJ20+BL20+BN20+BP20+BR20</f>
        <v>#REF!</v>
      </c>
    </row>
    <row r="21" spans="1:72" ht="16.5" hidden="1" thickBot="1">
      <c r="A21" s="283">
        <v>55</v>
      </c>
      <c r="B21" s="284" t="s">
        <v>3</v>
      </c>
      <c r="C21" s="285" t="e">
        <f>#REF!+C7+C8+C11+C12+C18+C19+C20</f>
        <v>#REF!</v>
      </c>
      <c r="D21" s="285" t="e">
        <f>#REF!+D7+D8+D11+D12+D18+D19+D20</f>
        <v>#REF!</v>
      </c>
      <c r="E21" s="285" t="e">
        <f>#REF!+E7+E8+E11+E12+E18+E19+E20</f>
        <v>#REF!</v>
      </c>
      <c r="F21" s="285" t="e">
        <f>#REF!+F7+F8+F11+F12+F18+F19+F20</f>
        <v>#REF!</v>
      </c>
      <c r="G21" s="285" t="e">
        <f>#REF!+G7+G8+G11+G12+G18+G19+G20</f>
        <v>#REF!</v>
      </c>
      <c r="H21" s="285" t="e">
        <f>#REF!+H7+H8+H11+H12+H18+H19+H20</f>
        <v>#REF!</v>
      </c>
      <c r="I21" s="285" t="e">
        <f>#REF!+I7+I8+I11+I12+I18+I19+I20</f>
        <v>#REF!</v>
      </c>
      <c r="J21" s="285" t="e">
        <f>#REF!+J7+J8+J11+J12+J18+J19+J20</f>
        <v>#REF!</v>
      </c>
      <c r="K21" s="285" t="e">
        <f>#REF!+K7+K8+K11+K12+K18+K19+K20</f>
        <v>#REF!</v>
      </c>
      <c r="L21" s="285" t="e">
        <f>#REF!+L7+L8+L11+L12+L18+L19+L20</f>
        <v>#REF!</v>
      </c>
      <c r="M21" s="285" t="e">
        <f>#REF!+M7+M8+M11+M12+M18+M19+M20</f>
        <v>#REF!</v>
      </c>
      <c r="N21" s="285" t="e">
        <f>#REF!+N7+N8+N11+N12+N18+N19+N20</f>
        <v>#REF!</v>
      </c>
      <c r="O21" s="285" t="e">
        <f>#REF!+O7+O8+O11+O12+O18+O19+O20</f>
        <v>#REF!</v>
      </c>
      <c r="P21" s="285" t="e">
        <f>#REF!+P7+P8+P11+P12+P18+P19+P20</f>
        <v>#REF!</v>
      </c>
      <c r="Q21" s="286" t="e">
        <f>#REF!+Q7+Q8+Q11+Q12+Q18+Q19+Q20</f>
        <v>#REF!</v>
      </c>
      <c r="R21" s="286" t="e">
        <f>#REF!+R7+R8+R11+R12+R18+R19+R20</f>
        <v>#REF!</v>
      </c>
      <c r="S21" s="287" t="e">
        <f>#REF!+S7+S8+S11+S12+S18+S19+S20</f>
        <v>#REF!</v>
      </c>
      <c r="T21" s="287" t="e">
        <f>#REF!+T7+T8+T11+T12+T18+T19+T20</f>
        <v>#REF!</v>
      </c>
      <c r="U21" s="288" t="e">
        <f>#REF!+U7+U8+U11+U12+U18+U19+U20</f>
        <v>#REF!</v>
      </c>
      <c r="V21" s="289" t="e">
        <f>#REF!+V7+V8+V11+V12+V18+V19+V20</f>
        <v>#REF!</v>
      </c>
      <c r="W21" s="285" t="e">
        <f>#REF!+W7+W8+W11+W12+W18+W19+W20</f>
        <v>#REF!</v>
      </c>
      <c r="X21" s="285" t="e">
        <f>#REF!+X7+X8+X11+X12+X18+X19+X20</f>
        <v>#REF!</v>
      </c>
      <c r="Y21" s="285" t="e">
        <f>#REF!+Y7+Y8+Y11+Y12+Y18+Y19+Y20</f>
        <v>#REF!</v>
      </c>
      <c r="Z21" s="285" t="e">
        <f>#REF!+Z7+Z8+Z11+Z12+Z18+Z19+Z20</f>
        <v>#REF!</v>
      </c>
      <c r="AA21" s="285" t="e">
        <f>#REF!+AA7+AA8+AA11+AA12+AA18+AA19+AA20</f>
        <v>#REF!</v>
      </c>
      <c r="AB21" s="285" t="e">
        <f>#REF!+AB7+AB8+AB11+AB12+AB18+AB19+AB20</f>
        <v>#REF!</v>
      </c>
      <c r="AC21" s="285" t="e">
        <f>#REF!+AC7+AC8+AC11+AC12+AC18+AC19+AC20</f>
        <v>#REF!</v>
      </c>
      <c r="AD21" s="285" t="e">
        <f>#REF!+AD7+AD8+AD11+AD12+AD18+AD19+AD20</f>
        <v>#REF!</v>
      </c>
      <c r="AE21" s="285" t="e">
        <f>#REF!+AE7+AE8+AE11+AE12+AE18+AE19+AE20</f>
        <v>#REF!</v>
      </c>
      <c r="AF21" s="285" t="e">
        <f>#REF!+AF7+AF8+AF11+AF12+AF18+AF19+AF20</f>
        <v>#REF!</v>
      </c>
      <c r="AG21" s="285" t="e">
        <f>#REF!+AG7+AG8+AG11+AG12+AG18+AG19+AG20</f>
        <v>#REF!</v>
      </c>
      <c r="AH21" s="285" t="e">
        <f>#REF!+AH7+AH8+AH11+AH12+AH18+AH19+AH20</f>
        <v>#REF!</v>
      </c>
      <c r="AI21" s="285" t="e">
        <f>#REF!+AI7+AI8+AI11+AI12+AI18+AI19+AI20</f>
        <v>#REF!</v>
      </c>
      <c r="AJ21" s="285" t="e">
        <f>#REF!+AJ7+AJ8+AJ11+AJ12+AJ18+AJ19+AJ20</f>
        <v>#REF!</v>
      </c>
      <c r="AK21" s="285" t="e">
        <f>#REF!+AK7+AK8+AK11+AK12+AK18+AK19+AK20</f>
        <v>#REF!</v>
      </c>
      <c r="AL21" s="285" t="e">
        <f>#REF!+AL7+AL8+AL11+AL12+AL18+AL19+AL20</f>
        <v>#REF!</v>
      </c>
      <c r="AM21" s="285" t="e">
        <f>#REF!+AM7+AM8+AM11+AM12+AM18+AM19+AM20</f>
        <v>#REF!</v>
      </c>
      <c r="AN21" s="285" t="e">
        <f>#REF!+AN7+AN8+AN11+AN12+AN18+AN19+AN20</f>
        <v>#REF!</v>
      </c>
      <c r="AO21" s="285" t="e">
        <f>#REF!+AO7+AO8+AO11+AO12+AO18+AO19+AO20</f>
        <v>#REF!</v>
      </c>
      <c r="AP21" s="285" t="e">
        <f>#REF!+AP7+AP8+AP11+AP12+AP18+AP19+AP20</f>
        <v>#REF!</v>
      </c>
      <c r="AQ21" s="285" t="e">
        <f>#REF!+AQ7+AQ8+AQ11+AQ12+AQ18+AQ19+AQ20</f>
        <v>#REF!</v>
      </c>
      <c r="AR21" s="285" t="e">
        <f>#REF!+AR7+AR8+AR11+AR12+AR18+AR19+AR20</f>
        <v>#REF!</v>
      </c>
      <c r="AS21" s="285" t="e">
        <f>#REF!+AS7+AS8+AS11+AS12+AS18+AS19+AS20</f>
        <v>#REF!</v>
      </c>
      <c r="AT21" s="285" t="e">
        <f>#REF!+AT7+AT8+AT11+AT12+AT18+AT19+AT20</f>
        <v>#REF!</v>
      </c>
      <c r="AU21" s="285" t="e">
        <f>#REF!+AU7+AU8+AU11+AU12+AU18+AU19+AU20</f>
        <v>#REF!</v>
      </c>
      <c r="AV21" s="285" t="e">
        <f>#REF!+AV7+AV8+AV11+AV12+AV18+AV19+AV20</f>
        <v>#REF!</v>
      </c>
      <c r="AW21" s="285" t="e">
        <f>#REF!+AW7+AW8+AW11+AW12+AW18+AW19+AW20</f>
        <v>#REF!</v>
      </c>
      <c r="AX21" s="285" t="e">
        <f>#REF!+AX7+AX8+AX11+AX12+AX18+AX19+AX20</f>
        <v>#REF!</v>
      </c>
      <c r="AY21" s="286" t="e">
        <f>#REF!+AY7+AY8+AY11+AY12+AY18+AY19+AY20</f>
        <v>#REF!</v>
      </c>
      <c r="AZ21" s="286" t="e">
        <f>#REF!+AZ7+AZ8+AZ11+AZ12+AZ18+AZ19+AZ20</f>
        <v>#REF!</v>
      </c>
      <c r="BA21" s="290" t="e">
        <f>#REF!+BA7+BA8+BA11+BA12+BA18+BA19+BA20</f>
        <v>#REF!</v>
      </c>
      <c r="BB21" s="287" t="e">
        <f>#REF!+BB7+BB8+BB11+BB12+BB18+BB19+BB20</f>
        <v>#REF!</v>
      </c>
      <c r="BC21" s="291" t="e">
        <f>#REF!+BC7+BC8+BC11+BC12+BC18+BC19+BC20</f>
        <v>#REF!</v>
      </c>
      <c r="BD21" s="288" t="e">
        <f>#REF!+BD7+BD8+BD11+BD12+BD18+BD19+BD20</f>
        <v>#REF!</v>
      </c>
      <c r="BE21" s="288" t="e">
        <f>#REF!+BE7+BE8+BE11+BE12+BE18+BE19+BE20</f>
        <v>#REF!</v>
      </c>
      <c r="BF21" s="292" t="e">
        <f>#REF!+BF7+BF8+BF11+BF12+BF18+BF19+BF20</f>
        <v>#REF!</v>
      </c>
      <c r="BG21" s="286" t="e">
        <f>#REF!+BG7+BG8+BG11+BG12+BG18+BG19+BG20</f>
        <v>#REF!</v>
      </c>
      <c r="BH21" s="286" t="e">
        <f>#REF!+BH7+BH8+BH11+BH12+BH18+BH19+BH20</f>
        <v>#REF!</v>
      </c>
      <c r="BI21" s="291" t="e">
        <f>#REF!+BI7+BI8+BI11+BI12+BI18+BI19+BI20</f>
        <v>#REF!</v>
      </c>
      <c r="BJ21" s="286" t="e">
        <f>#REF!+BJ7+BJ8+BJ11+BJ12+BJ18+BJ19+BJ20</f>
        <v>#REF!</v>
      </c>
      <c r="BK21" s="286" t="e">
        <f>#REF!+BK7+BK8+BK11+BK12+BK18+BK19+BK20</f>
        <v>#REF!</v>
      </c>
      <c r="BL21" s="287" t="e">
        <f>#REF!+BL7+BL8+BL11+BL12+BL18+BL19+BL20</f>
        <v>#REF!</v>
      </c>
      <c r="BM21" s="287" t="e">
        <f>#REF!+BM7+BM8+BM11+BM12+BM18+BM19+BM20</f>
        <v>#REF!</v>
      </c>
      <c r="BN21" s="288" t="e">
        <f>#REF!+BN7+BN8+BN11+BN12+BN18+BN19+BN20</f>
        <v>#REF!</v>
      </c>
      <c r="BO21" s="288" t="e">
        <f>#REF!+BO7+BO8+BO11+BO12+BO18+BO19+BO20</f>
        <v>#REF!</v>
      </c>
      <c r="BP21" s="291" t="e">
        <f>#REF!+BP7+BP8+BP11+BP12+BP18+BP19+BP20</f>
        <v>#REF!</v>
      </c>
      <c r="BQ21" s="291" t="e">
        <f>#REF!+BQ7+BQ8+BQ11+BQ12+BQ18+BQ19+BQ20</f>
        <v>#REF!</v>
      </c>
      <c r="BR21" s="291" t="e">
        <f>#REF!+BR7+BR8+BR11+BR12+BR18+BR19+BR20</f>
        <v>#REF!</v>
      </c>
      <c r="BS21" s="322" t="e">
        <f>#REF!+BS7+BS8+BS11+BS12+BS18+BS19+BS20</f>
        <v>#REF!</v>
      </c>
      <c r="BT21" s="288" t="e">
        <f>#REF!+BT7+BT8+BT11+BT12+BT18+BT19+BT20</f>
        <v>#REF!</v>
      </c>
    </row>
    <row r="22" spans="16:18" ht="15.75">
      <c r="P22" s="294"/>
      <c r="Q22" s="294"/>
      <c r="R22" s="294"/>
    </row>
    <row r="23" spans="58:59" ht="15.75">
      <c r="BF23" s="296"/>
      <c r="BG23" s="296"/>
    </row>
  </sheetData>
  <sheetProtection/>
  <mergeCells count="30">
    <mergeCell ref="BS4:BS5"/>
    <mergeCell ref="BT4:BT5"/>
    <mergeCell ref="BM4:BM5"/>
    <mergeCell ref="BN4:BN5"/>
    <mergeCell ref="BO4:BO5"/>
    <mergeCell ref="BP4:BP5"/>
    <mergeCell ref="BQ4:BQ5"/>
    <mergeCell ref="BR4:BR5"/>
    <mergeCell ref="BG4:BG5"/>
    <mergeCell ref="BH4:BH5"/>
    <mergeCell ref="BI4:BI5"/>
    <mergeCell ref="BJ4:BJ5"/>
    <mergeCell ref="BK4:BK5"/>
    <mergeCell ref="BL4:BL5"/>
    <mergeCell ref="BA4:BA5"/>
    <mergeCell ref="BB4:BB5"/>
    <mergeCell ref="BC4:BC5"/>
    <mergeCell ref="BD4:BD5"/>
    <mergeCell ref="BE4:BE5"/>
    <mergeCell ref="BF4:BF5"/>
    <mergeCell ref="A1:BT3"/>
    <mergeCell ref="A4:A5"/>
    <mergeCell ref="B4:B5"/>
    <mergeCell ref="C4:C5"/>
    <mergeCell ref="D4:D5"/>
    <mergeCell ref="E4:E5"/>
    <mergeCell ref="F4:Q4"/>
    <mergeCell ref="R4:R5"/>
    <mergeCell ref="S4:S5"/>
    <mergeCell ref="T4:AZ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11</cp:lastModifiedBy>
  <cp:lastPrinted>2018-02-01T07:57:09Z</cp:lastPrinted>
  <dcterms:created xsi:type="dcterms:W3CDTF">2003-12-12T12:38:26Z</dcterms:created>
  <dcterms:modified xsi:type="dcterms:W3CDTF">2018-12-12T14:45:02Z</dcterms:modified>
  <cp:category/>
  <cp:version/>
  <cp:contentType/>
  <cp:contentStatus/>
</cp:coreProperties>
</file>